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Rates" sheetId="2" state="visible" r:id="rId4"/>
    <sheet name="Settings" sheetId="3" state="visible" r:id="rId5"/>
    <sheet name="Register" sheetId="4" state="visible" r:id="rId6"/>
    <sheet name="Summary" sheetId="5" state="visible" r:id="rId7"/>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<sst xmlns="http://schemas.openxmlformats.org/spreadsheetml/2006/main" count="155" uniqueCount="126">
  <si>
    <t xml:space="preserve">Template S: TDS Payable Tracker</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</si>
  <si>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</si>
  <si>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</si>
  <si>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</si>
  <si>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Tracks tax deducted at source (TDS) from vendor payments: the TDS on each bill from a rate table you control, the due date for depositing it, whether it was paid on time, the challan reference, and indicative interest for late payment. It summarises TDS by nature of payment and by month so you can tie it to the TDS ledger and the quarterly return.</t>
  </si>
  <si>
    <t xml:space="preserve">How to use it (step by step)</t>
  </si>
  <si>
    <t xml:space="preserve">Step 1</t>
  </si>
  <si>
    <t xml:space="preserve">Go to 'Rates'. Check every row against the law that applies to you. The sample rates and thresholds are for illustration only.</t>
  </si>
  <si>
    <t xml:space="preserve">Step 2</t>
  </si>
  <si>
    <t xml:space="preserve">Go to 'Settings'. Check the deposit due day (the 7th of the next month in the sample), the special due date for March deductions and the interest rate for late deposit.</t>
  </si>
  <si>
    <t xml:space="preserve">Step 3</t>
  </si>
  <si>
    <t xml:space="preserve">Go to 'Register'. Enter each bill: vendor, PAN, nature (pick from the list), the amount on which TDS applies and the date of deduction (the date of credit or payment, whichever is earlier).</t>
  </si>
  <si>
    <t xml:space="preserve">Step 4</t>
  </si>
  <si>
    <t xml:space="preserve">When you deposit the tax, type the challan date and the challan reference. The status, delay and interest fill in by themselves.</t>
  </si>
  <si>
    <t xml:space="preserve">Step 5</t>
  </si>
  <si>
    <t xml:space="preserve">Go to 'Summary'. Tie the month-wise TDS to your TDS payable ledger and to the quarterly TDS return. The Checks box should read OK.</t>
  </si>
  <si>
    <t xml:space="preserve">Tabs in this file</t>
  </si>
  <si>
    <t xml:space="preserve">Rates</t>
  </si>
  <si>
    <t xml:space="preserve">Nature of payment, section reference, threshold and rate.</t>
  </si>
  <si>
    <t xml:space="preserve">Settings</t>
  </si>
  <si>
    <t xml:space="preserve">Due-date rule and interest rate.</t>
  </si>
  <si>
    <t xml:space="preserve">Register</t>
  </si>
  <si>
    <t xml:space="preserve">Bill-wise TDS with deposit status.</t>
  </si>
  <si>
    <t xml:space="preserve">Summary</t>
  </si>
  <si>
    <t xml:space="preserve">TDS by nature and by month, with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</si>
  <si>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</si>
  <si>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</si>
  <si>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</si>
  <si>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</si>
  <si>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</si>
  <si>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</si>
  <si>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</si>
  <si>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</si>
  <si>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</si>
  <si>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From 1 April 2026 the Income-tax Act, 2025 applies, and the TDS provisions are in a single section with a table. The 'Section reference' column is free text: type the reference you use. Older references are shown in the sample only as labels.</t>
  </si>
  <si>
    <t xml:space="preserve">Rates, thresholds and the higher rate where no valid PAN is given change from time to time. This template does not decide whether TDS applies. Check the current law.</t>
  </si>
  <si>
    <t xml:space="preserve">Late-deposit interest is shown at the rate in Settings for each month or part of a month from the date of deduction to the date of deposit. Treat it as an estimate and confirm the method with your tax adviser.</t>
  </si>
  <si>
    <t xml:space="preserve">The threshold test here is per bill. Some thresholds apply to the yearly total for a vendor. Use the vendor-wise total on 'Summary' to review those.</t>
  </si>
  <si>
    <t xml:space="preserve">Capacity: 1,000 bills.</t>
  </si>
  <si>
    <t xml:space="preserve">Version</t>
  </si>
  <si>
    <t xml:space="preserve">v1.0, October 2026. Works in Excel 2010 or later, Excel for Microsoft 365, LibreOffice and Google Sheets. Amounts in Indian Rupees (₹).</t>
  </si>
  <si>
    <t xml:space="preserve">TDS Rate Table (ILLUSTRATIVE: check current law before use)</t>
  </si>
  <si>
    <t xml:space="preserve">For computation and reconciliation assistance only; not a substitute for formal statutory audit or legal tax advice.</t>
  </si>
  <si>
    <t xml:space="preserve">Nature of payment</t>
  </si>
  <si>
    <t xml:space="preserve">Section reference</t>
  </si>
  <si>
    <t xml:space="preserve">Threshold per bill (₹)</t>
  </si>
  <si>
    <t xml:space="preserve">Rate with valid PAN</t>
  </si>
  <si>
    <t xml:space="preserve">Rate without valid PAN</t>
  </si>
  <si>
    <t xml:space="preserve">Contractor - individual/HUF</t>
  </si>
  <si>
    <t xml:space="preserve">194C (1961 Act)</t>
  </si>
  <si>
    <t xml:space="preserve">Contractor - others</t>
  </si>
  <si>
    <t xml:space="preserve">Professional / technical fees</t>
  </si>
  <si>
    <t xml:space="preserve">194J (1961 Act)</t>
  </si>
  <si>
    <t xml:space="preserve">Rent - land or building</t>
  </si>
  <si>
    <t xml:space="preserve">194-I (1961 Act)</t>
  </si>
  <si>
    <t xml:space="preserve">Rent - plant and machinery</t>
  </si>
  <si>
    <t xml:space="preserve">Commission / brokerage</t>
  </si>
  <si>
    <t xml:space="preserve">194H (1961 Act)</t>
  </si>
  <si>
    <t xml:space="preserve">Interest (other than securities)</t>
  </si>
  <si>
    <t xml:space="preserve">194A (1961 Act)</t>
  </si>
  <si>
    <t xml:space="preserve">Purchase of goods</t>
  </si>
  <si>
    <t xml:space="preserve">194Q (1961 Act)</t>
  </si>
  <si>
    <t xml:space="preserve">Purchase of goods: the sample threshold of 0 assumes the yearly limit is already crossed for the vendor. Review yearly limits on 'Summary'.</t>
  </si>
  <si>
    <t xml:space="preserve">Company / deductor</t>
  </si>
  <si>
    <t xml:space="preserve">Sample Toll Road SPV Pvt Ltd</t>
  </si>
  <si>
    <t xml:space="preserve">TAN</t>
  </si>
  <si>
    <t xml:space="preserve">DELS00000X</t>
  </si>
  <si>
    <t xml:space="preserve">Deposit due day of next month</t>
  </si>
  <si>
    <t xml:space="preserve">Due date for March deductions (day)</t>
  </si>
  <si>
    <t xml:space="preserve">Due date for March deductions (month number)</t>
  </si>
  <si>
    <t xml:space="preserve">Interest for late deposit, per month or part</t>
  </si>
  <si>
    <t xml:space="preserve">Report as at</t>
  </si>
  <si>
    <t xml:space="preserve">TDS Register (sample, illustrative)</t>
  </si>
  <si>
    <t xml:space="preserve">Bill ref</t>
  </si>
  <si>
    <t xml:space="preserve">Vendor</t>
  </si>
  <si>
    <t xml:space="preserve">PAN</t>
  </si>
  <si>
    <t xml:space="preserve">Valid PAN?</t>
  </si>
  <si>
    <t xml:space="preserve">Amount subject to TDS (₹)</t>
  </si>
  <si>
    <t xml:space="preserve">Date of deduction</t>
  </si>
  <si>
    <t xml:space="preserve">Section ref</t>
  </si>
  <si>
    <t xml:space="preserve">Rate</t>
  </si>
  <si>
    <t xml:space="preserve">TDS (₹)</t>
  </si>
  <si>
    <t xml:space="preserve">Due date</t>
  </si>
  <si>
    <t xml:space="preserve">Challan date</t>
  </si>
  <si>
    <t xml:space="preserve">Challan ref</t>
  </si>
  <si>
    <t xml:space="preserve">Status</t>
  </si>
  <si>
    <t xml:space="preserve">Months late</t>
  </si>
  <si>
    <t xml:space="preserve">Interest (₹)</t>
  </si>
  <si>
    <t xml:space="preserve">B-101</t>
  </si>
  <si>
    <t xml:space="preserve">Sample Security Services</t>
  </si>
  <si>
    <t xml:space="preserve">AAAFS1234K</t>
  </si>
  <si>
    <t xml:space="preserve">Yes</t>
  </si>
  <si>
    <t xml:space="preserve">CHL-0905-01</t>
  </si>
  <si>
    <t xml:space="preserve">B-102</t>
  </si>
  <si>
    <t xml:space="preserve">Sample Consultants LLP</t>
  </si>
  <si>
    <t xml:space="preserve">AAKFC3456Q</t>
  </si>
  <si>
    <t xml:space="preserve">CHL-1006-02</t>
  </si>
  <si>
    <t xml:space="preserve">B-103</t>
  </si>
  <si>
    <t xml:space="preserve">Sample Housekeeping Co</t>
  </si>
  <si>
    <t xml:space="preserve">AACCH9012P</t>
  </si>
  <si>
    <t xml:space="preserve">CHL-1012-01</t>
  </si>
  <si>
    <t xml:space="preserve">B-104</t>
  </si>
  <si>
    <t xml:space="preserve">Sample Crane Hire</t>
  </si>
  <si>
    <t xml:space="preserve">No</t>
  </si>
  <si>
    <t xml:space="preserve">B-105</t>
  </si>
  <si>
    <t xml:space="preserve">Sample Small Repairs</t>
  </si>
  <si>
    <t xml:space="preserve">ABCPR1111S</t>
  </si>
  <si>
    <t xml:space="preserve">B-106</t>
  </si>
  <si>
    <t xml:space="preserve">Sample Office Landlord</t>
  </si>
  <si>
    <t xml:space="preserve">AAAPL2222L</t>
  </si>
  <si>
    <t xml:space="preserve">TDS Summary (₹)</t>
  </si>
  <si>
    <t xml:space="preserve">Bills</t>
  </si>
  <si>
    <t xml:space="preserve">Amount (₹)</t>
  </si>
  <si>
    <t xml:space="preserve">Not yet deposited (₹)</t>
  </si>
  <si>
    <t xml:space="preserve">Total</t>
  </si>
  <si>
    <t xml:space="preserve">TDS by month of deduction</t>
  </si>
  <si>
    <t xml:space="preserve">Month</t>
  </si>
  <si>
    <t xml:space="preserve">Deposited (₹)</t>
  </si>
  <si>
    <t xml:space="preserve">Type the first month of your financial year in the yellow cell.</t>
  </si>
  <si>
    <t xml:space="preserve">Checks</t>
  </si>
  <si>
    <t xml:space="preserve">Every nature of payment is in the rate table</t>
  </si>
  <si>
    <t xml:space="preserve">Nature-wise total = month-wise total (all deductions fall in the year shown)</t>
  </si>
  <si>
    <t xml:space="preserve">No TDS overdue and not deposited</t>
  </si>
  <si>
    <t xml:space="preserve">No deposit made late</t>
  </si>
  <si>
    <t xml:space="preserve">Every deposit has a challan reference</t>
  </si>
  <si>
    <t xml:space="preserve">The sample includes one late deposit, one bill with no valid PAN and one overdue item so you can see the flags.</t>
  </si>
</sst>
</file>

<file path=xl/styles.xml><?xml version="1.0" encoding="utf-8"?>
<styleSheet xmlns="http://schemas.openxmlformats.org/spreadsheetml/2006/main">
  <numFmts count="6">
    <numFmt numFmtId="164" formatCode="General"/>
    <numFmt numFmtId="165" formatCode="#,##0;\(#,##0\);\-"/>
    <numFmt numFmtId="166" formatCode="0.00%;\(0.00%\);\-"/>
    <numFmt numFmtId="167" formatCode="0"/>
    <numFmt numFmtId="168" formatCode="dd\-mmm\-yyyy"/>
    <numFmt numFmtId="169" formatCode="mmm\-yy"/>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6" fontId="11" fillId="0"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7" fontId="8" fillId="0" borderId="1" xfId="0" applyFont="true" applyBorder="true" applyAlignment="false" applyProtection="false">
      <alignment horizontal="general" vertical="bottom" textRotation="0" wrapText="false" indent="0" shrinkToFit="false"/>
      <protection locked="true" hidden="false"/>
    </xf>
    <xf numFmtId="167" fontId="9" fillId="6" borderId="1" xfId="0" applyFont="true" applyBorder="true" applyAlignment="false" applyProtection="false">
      <alignment horizontal="general" vertical="bottom" textRotation="0" wrapText="false" indent="0" shrinkToFit="false"/>
      <protection locked="true" hidden="false"/>
    </xf>
    <xf numFmtId="165" fontId="9" fillId="6"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FFC7CE"/>
        </patternFill>
      </fill>
    </dxf>
    <dxf>
      <fill>
        <patternFill>
          <bgColor rgb="FFFFEB9C"/>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FCE4D6"/>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EB9C"/>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5"/>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60" hidden="false" customHeight="true" outlineLevel="0" collapsed="false">
      <c r="B7" s="5" t="s">
        <v>4</v>
      </c>
      <c r="C7" s="5"/>
    </row>
    <row r="9" customFormat="false" ht="15" hidden="false" customHeight="false" outlineLevel="0" collapsed="false">
      <c r="B9" s="4" t="s">
        <v>5</v>
      </c>
    </row>
    <row r="10" customFormat="false" ht="30" hidden="false" customHeight="true" outlineLevel="0" collapsed="false">
      <c r="B10" s="6" t="s">
        <v>6</v>
      </c>
      <c r="C10" s="7" t="s">
        <v>7</v>
      </c>
    </row>
    <row r="11" customFormat="false" ht="30"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2" customFormat="false" ht="15" hidden="false" customHeight="false" outlineLevel="0" collapsed="false">
      <c r="B22" s="4" t="s">
        <v>25</v>
      </c>
    </row>
    <row r="23" customFormat="false" ht="15" hidden="false" customHeight="false" outlineLevel="0" collapsed="false">
      <c r="B23" s="8" t="s">
        <v>26</v>
      </c>
      <c r="C23" s="9" t="s">
        <v>27</v>
      </c>
    </row>
    <row r="24" customFormat="false" ht="15" hidden="false" customHeight="false" outlineLevel="0" collapsed="false">
      <c r="B24" s="10" t="s">
        <v>26</v>
      </c>
      <c r="C24" s="9" t="s">
        <v>28</v>
      </c>
    </row>
    <row r="25" customFormat="false" ht="15" hidden="false" customHeight="false" outlineLevel="0" collapsed="false">
      <c r="B25" s="11" t="s">
        <v>26</v>
      </c>
      <c r="C25" s="9" t="s">
        <v>29</v>
      </c>
    </row>
    <row r="26" customFormat="false" ht="15" hidden="false" customHeight="false" outlineLevel="0" collapsed="false">
      <c r="B26" s="12" t="s">
        <v>30</v>
      </c>
      <c r="C26" s="9" t="s">
        <v>31</v>
      </c>
    </row>
    <row r="28" customFormat="false" ht="15" hidden="false" customHeight="false" outlineLevel="0" collapsed="false">
      <c r="B28" s="4" t="s">
        <v>32</v>
      </c>
    </row>
    <row r="29" customFormat="false" ht="45" hidden="false" customHeight="true" outlineLevel="0" collapsed="false">
      <c r="B29" s="13" t="s">
        <v>33</v>
      </c>
      <c r="C29" s="7" t="s">
        <v>34</v>
      </c>
    </row>
    <row r="30" customFormat="false" ht="30" hidden="false" customHeight="true" outlineLevel="0" collapsed="false">
      <c r="B30" s="13" t="s">
        <v>33</v>
      </c>
      <c r="C30" s="7" t="s">
        <v>35</v>
      </c>
    </row>
    <row r="31" customFormat="false" ht="45" hidden="false" customHeight="true" outlineLevel="0" collapsed="false">
      <c r="B31" s="13" t="s">
        <v>33</v>
      </c>
      <c r="C31" s="7" t="s">
        <v>36</v>
      </c>
    </row>
    <row r="32" customFormat="false" ht="30" hidden="false" customHeight="true" outlineLevel="0" collapsed="false">
      <c r="B32" s="13" t="s">
        <v>33</v>
      </c>
      <c r="C32" s="7" t="s">
        <v>37</v>
      </c>
    </row>
    <row r="33" customFormat="false" ht="15" hidden="false" customHeight="true" outlineLevel="0" collapsed="false">
      <c r="B33" s="13" t="s">
        <v>33</v>
      </c>
      <c r="C33" s="7" t="s">
        <v>38</v>
      </c>
    </row>
    <row r="35" customFormat="false" ht="15" hidden="false" customHeight="false" outlineLevel="0" collapsed="false">
      <c r="B35" s="14" t="s">
        <v>39</v>
      </c>
      <c r="C35" s="9" t="s">
        <v>40</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3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20"/>
    <col collapsed="false" customWidth="true" hidden="false" outlineLevel="0" max="3" min="3" style="0" width="16"/>
    <col collapsed="false" customWidth="true" hidden="false" outlineLevel="0" max="5" min="4" style="0" width="14"/>
  </cols>
  <sheetData>
    <row r="1" customFormat="false" ht="17.35" hidden="false" customHeight="false" outlineLevel="0" collapsed="false">
      <c r="A1" s="15" t="s">
        <v>41</v>
      </c>
    </row>
    <row r="2" customFormat="false" ht="15" hidden="false" customHeight="false" outlineLevel="0" collapsed="false">
      <c r="A2" s="16" t="s">
        <v>42</v>
      </c>
    </row>
    <row r="5" customFormat="false" ht="36" hidden="false" customHeight="true" outlineLevel="0" collapsed="false">
      <c r="A5" s="17" t="s">
        <v>43</v>
      </c>
      <c r="B5" s="17" t="s">
        <v>44</v>
      </c>
      <c r="C5" s="17" t="s">
        <v>45</v>
      </c>
      <c r="D5" s="17" t="s">
        <v>46</v>
      </c>
      <c r="E5" s="17" t="s">
        <v>47</v>
      </c>
    </row>
    <row r="6" customFormat="false" ht="15" hidden="false" customHeight="false" outlineLevel="0" collapsed="false">
      <c r="A6" s="8" t="s">
        <v>48</v>
      </c>
      <c r="B6" s="8" t="s">
        <v>49</v>
      </c>
      <c r="C6" s="18" t="n">
        <v>30000</v>
      </c>
      <c r="D6" s="19" t="n">
        <v>0.01</v>
      </c>
      <c r="E6" s="19" t="n">
        <v>0.2</v>
      </c>
    </row>
    <row r="7" customFormat="false" ht="15" hidden="false" customHeight="false" outlineLevel="0" collapsed="false">
      <c r="A7" s="8" t="s">
        <v>50</v>
      </c>
      <c r="B7" s="8" t="s">
        <v>49</v>
      </c>
      <c r="C7" s="18" t="n">
        <v>30000</v>
      </c>
      <c r="D7" s="19" t="n">
        <v>0.02</v>
      </c>
      <c r="E7" s="19" t="n">
        <v>0.2</v>
      </c>
    </row>
    <row r="8" customFormat="false" ht="15" hidden="false" customHeight="false" outlineLevel="0" collapsed="false">
      <c r="A8" s="8" t="s">
        <v>51</v>
      </c>
      <c r="B8" s="8" t="s">
        <v>52</v>
      </c>
      <c r="C8" s="18" t="n">
        <v>50000</v>
      </c>
      <c r="D8" s="19" t="n">
        <v>0.1</v>
      </c>
      <c r="E8" s="19" t="n">
        <v>0.2</v>
      </c>
    </row>
    <row r="9" customFormat="false" ht="15" hidden="false" customHeight="false" outlineLevel="0" collapsed="false">
      <c r="A9" s="8" t="s">
        <v>53</v>
      </c>
      <c r="B9" s="8" t="s">
        <v>54</v>
      </c>
      <c r="C9" s="18" t="n">
        <v>50000</v>
      </c>
      <c r="D9" s="19" t="n">
        <v>0.1</v>
      </c>
      <c r="E9" s="19" t="n">
        <v>0.2</v>
      </c>
    </row>
    <row r="10" customFormat="false" ht="15" hidden="false" customHeight="false" outlineLevel="0" collapsed="false">
      <c r="A10" s="8" t="s">
        <v>55</v>
      </c>
      <c r="B10" s="8" t="s">
        <v>54</v>
      </c>
      <c r="C10" s="18" t="n">
        <v>50000</v>
      </c>
      <c r="D10" s="19" t="n">
        <v>0.02</v>
      </c>
      <c r="E10" s="19" t="n">
        <v>0.2</v>
      </c>
    </row>
    <row r="11" customFormat="false" ht="15" hidden="false" customHeight="false" outlineLevel="0" collapsed="false">
      <c r="A11" s="8" t="s">
        <v>56</v>
      </c>
      <c r="B11" s="8" t="s">
        <v>57</v>
      </c>
      <c r="C11" s="18" t="n">
        <v>20000</v>
      </c>
      <c r="D11" s="19" t="n">
        <v>0.02</v>
      </c>
      <c r="E11" s="19" t="n">
        <v>0.2</v>
      </c>
    </row>
    <row r="12" customFormat="false" ht="15" hidden="false" customHeight="false" outlineLevel="0" collapsed="false">
      <c r="A12" s="8" t="s">
        <v>58</v>
      </c>
      <c r="B12" s="8" t="s">
        <v>59</v>
      </c>
      <c r="C12" s="18" t="n">
        <v>10000</v>
      </c>
      <c r="D12" s="19" t="n">
        <v>0.1</v>
      </c>
      <c r="E12" s="19" t="n">
        <v>0.2</v>
      </c>
    </row>
    <row r="13" customFormat="false" ht="15" hidden="false" customHeight="false" outlineLevel="0" collapsed="false">
      <c r="A13" s="8" t="s">
        <v>60</v>
      </c>
      <c r="B13" s="8" t="s">
        <v>61</v>
      </c>
      <c r="C13" s="18" t="n">
        <v>0</v>
      </c>
      <c r="D13" s="19" t="n">
        <v>0.001</v>
      </c>
      <c r="E13" s="19" t="n">
        <v>0.05</v>
      </c>
    </row>
    <row r="14" customFormat="false" ht="15" hidden="false" customHeight="false" outlineLevel="0" collapsed="false">
      <c r="A14" s="8"/>
      <c r="B14" s="8"/>
      <c r="C14" s="18"/>
      <c r="D14" s="19"/>
      <c r="E14" s="19"/>
    </row>
    <row r="15" customFormat="false" ht="15" hidden="false" customHeight="false" outlineLevel="0" collapsed="false">
      <c r="A15" s="8"/>
      <c r="B15" s="8"/>
      <c r="C15" s="18"/>
      <c r="D15" s="19"/>
      <c r="E15" s="19"/>
    </row>
    <row r="16" customFormat="false" ht="15" hidden="false" customHeight="false" outlineLevel="0" collapsed="false">
      <c r="A16" s="8"/>
      <c r="B16" s="8"/>
      <c r="C16" s="18"/>
      <c r="D16" s="19"/>
      <c r="E16" s="19"/>
    </row>
    <row r="17" customFormat="false" ht="15" hidden="false" customHeight="false" outlineLevel="0" collapsed="false">
      <c r="A17" s="8"/>
      <c r="B17" s="8"/>
      <c r="C17" s="18"/>
      <c r="D17" s="19"/>
      <c r="E17" s="19"/>
    </row>
    <row r="18" customFormat="false" ht="15" hidden="false" customHeight="false" outlineLevel="0" collapsed="false">
      <c r="A18" s="8"/>
      <c r="B18" s="8"/>
      <c r="C18" s="18"/>
      <c r="D18" s="19"/>
      <c r="E18" s="19"/>
    </row>
    <row r="19" customFormat="false" ht="15" hidden="false" customHeight="false" outlineLevel="0" collapsed="false">
      <c r="A19" s="8"/>
      <c r="B19" s="8"/>
      <c r="C19" s="18"/>
      <c r="D19" s="19"/>
      <c r="E19" s="19"/>
    </row>
    <row r="20" customFormat="false" ht="15" hidden="false" customHeight="false" outlineLevel="0" collapsed="false">
      <c r="A20" s="8"/>
      <c r="B20" s="8"/>
      <c r="C20" s="18"/>
      <c r="D20" s="19"/>
      <c r="E20" s="19"/>
    </row>
    <row r="21" customFormat="false" ht="15" hidden="false" customHeight="false" outlineLevel="0" collapsed="false">
      <c r="A21" s="8"/>
      <c r="B21" s="8"/>
      <c r="C21" s="18"/>
      <c r="D21" s="19"/>
      <c r="E21" s="19"/>
    </row>
    <row r="22" customFormat="false" ht="15" hidden="false" customHeight="false" outlineLevel="0" collapsed="false">
      <c r="A22" s="8"/>
      <c r="B22" s="8"/>
      <c r="C22" s="18"/>
      <c r="D22" s="19"/>
      <c r="E22" s="19"/>
    </row>
    <row r="23" customFormat="false" ht="15" hidden="false" customHeight="false" outlineLevel="0" collapsed="false">
      <c r="A23" s="8"/>
      <c r="B23" s="8"/>
      <c r="C23" s="18"/>
      <c r="D23" s="19"/>
      <c r="E23" s="19"/>
    </row>
    <row r="24" customFormat="false" ht="15" hidden="false" customHeight="false" outlineLevel="0" collapsed="false">
      <c r="A24" s="8"/>
      <c r="B24" s="8"/>
      <c r="C24" s="18"/>
      <c r="D24" s="19"/>
      <c r="E24" s="19"/>
    </row>
    <row r="25" customFormat="false" ht="15" hidden="false" customHeight="false" outlineLevel="0" collapsed="false">
      <c r="A25" s="8"/>
      <c r="B25" s="8"/>
      <c r="C25" s="18"/>
      <c r="D25" s="19"/>
      <c r="E25" s="19"/>
    </row>
    <row r="26" customFormat="false" ht="15" hidden="false" customHeight="false" outlineLevel="0" collapsed="false">
      <c r="A26" s="8"/>
      <c r="B26" s="8"/>
      <c r="C26" s="18"/>
      <c r="D26" s="19"/>
      <c r="E26" s="19"/>
    </row>
    <row r="27" customFormat="false" ht="15" hidden="false" customHeight="false" outlineLevel="0" collapsed="false">
      <c r="A27" s="8"/>
      <c r="B27" s="8"/>
      <c r="C27" s="18"/>
      <c r="D27" s="19"/>
      <c r="E27" s="19"/>
    </row>
    <row r="28" customFormat="false" ht="15" hidden="false" customHeight="false" outlineLevel="0" collapsed="false">
      <c r="A28" s="8"/>
      <c r="B28" s="8"/>
      <c r="C28" s="18"/>
      <c r="D28" s="19"/>
      <c r="E28" s="19"/>
    </row>
    <row r="29" customFormat="false" ht="15" hidden="false" customHeight="false" outlineLevel="0" collapsed="false">
      <c r="A29" s="8"/>
      <c r="B29" s="8"/>
      <c r="C29" s="18"/>
      <c r="D29" s="19"/>
      <c r="E29" s="19"/>
    </row>
    <row r="30" customFormat="false" ht="15" hidden="false" customHeight="false" outlineLevel="0" collapsed="false">
      <c r="A30" s="8"/>
      <c r="B30" s="8"/>
      <c r="C30" s="18"/>
      <c r="D30" s="19"/>
      <c r="E30" s="19"/>
    </row>
    <row r="32" customFormat="false" ht="15" hidden="false" customHeight="false" outlineLevel="0" collapsed="false">
      <c r="A32" s="2" t="s">
        <v>62</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3"/>
    <col collapsed="false" customWidth="true" hidden="false" outlineLevel="0" max="3" min="3" style="0" width="30"/>
  </cols>
  <sheetData>
    <row r="1" customFormat="false" ht="17.35" hidden="false" customHeight="false" outlineLevel="0" collapsed="false">
      <c r="A1" s="15" t="s">
        <v>19</v>
      </c>
    </row>
    <row r="2" customFormat="false" ht="15" hidden="false" customHeight="false" outlineLevel="0" collapsed="false">
      <c r="A2" s="16" t="s">
        <v>42</v>
      </c>
    </row>
    <row r="5" customFormat="false" ht="15" hidden="false" customHeight="false" outlineLevel="0" collapsed="false">
      <c r="A5" s="14" t="s">
        <v>63</v>
      </c>
      <c r="C5" s="8" t="s">
        <v>64</v>
      </c>
    </row>
    <row r="6" customFormat="false" ht="15" hidden="false" customHeight="false" outlineLevel="0" collapsed="false">
      <c r="A6" s="14" t="s">
        <v>65</v>
      </c>
      <c r="C6" s="8" t="s">
        <v>66</v>
      </c>
    </row>
    <row r="7" customFormat="false" ht="15" hidden="false" customHeight="false" outlineLevel="0" collapsed="false">
      <c r="A7" s="14" t="s">
        <v>67</v>
      </c>
      <c r="C7" s="20" t="n">
        <v>7</v>
      </c>
    </row>
    <row r="8" customFormat="false" ht="15" hidden="false" customHeight="false" outlineLevel="0" collapsed="false">
      <c r="A8" s="14" t="s">
        <v>68</v>
      </c>
      <c r="C8" s="20" t="n">
        <v>30</v>
      </c>
    </row>
    <row r="9" customFormat="false" ht="15" hidden="false" customHeight="false" outlineLevel="0" collapsed="false">
      <c r="A9" s="14" t="s">
        <v>69</v>
      </c>
      <c r="C9" s="20" t="n">
        <v>4</v>
      </c>
    </row>
    <row r="10" customFormat="false" ht="15" hidden="false" customHeight="false" outlineLevel="0" collapsed="false">
      <c r="A10" s="14" t="s">
        <v>70</v>
      </c>
      <c r="C10" s="19" t="n">
        <v>0.015</v>
      </c>
    </row>
    <row r="11" customFormat="false" ht="15" hidden="false" customHeight="false" outlineLevel="0" collapsed="false">
      <c r="A11" s="14" t="s">
        <v>71</v>
      </c>
      <c r="C11" s="21" t="n">
        <v>46326</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P10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2" min="2" style="0" width="26"/>
    <col collapsed="false" customWidth="true" hidden="false" outlineLevel="0" max="3" min="3" style="0" width="13"/>
    <col collapsed="false" customWidth="true" hidden="false" outlineLevel="0" max="4" min="4" style="0" width="8"/>
    <col collapsed="false" customWidth="true" hidden="false" outlineLevel="0" max="5" min="5" style="0" width="28"/>
    <col collapsed="false" customWidth="true" hidden="false" outlineLevel="0" max="6" min="6" style="0" width="14"/>
    <col collapsed="false" customWidth="true" hidden="false" outlineLevel="0" max="7" min="7" style="0" width="12"/>
    <col collapsed="false" customWidth="true" hidden="false" outlineLevel="0" max="8" min="8" style="0" width="16"/>
    <col collapsed="false" customWidth="true" hidden="false" outlineLevel="0" max="9" min="9" style="0" width="8"/>
    <col collapsed="false" customWidth="true" hidden="false" outlineLevel="0" max="10" min="10" style="0" width="11"/>
    <col collapsed="false" customWidth="true" hidden="false" outlineLevel="0" max="12" min="11" style="0" width="12"/>
    <col collapsed="false" customWidth="true" hidden="false" outlineLevel="0" max="13" min="13" style="0" width="14"/>
    <col collapsed="false" customWidth="true" hidden="false" outlineLevel="0" max="14" min="14" style="0" width="24"/>
    <col collapsed="false" customWidth="true" hidden="false" outlineLevel="0" max="15" min="15" style="0" width="8"/>
    <col collapsed="false" customWidth="true" hidden="false" outlineLevel="0" max="16" min="16" style="0" width="11"/>
  </cols>
  <sheetData>
    <row r="1" customFormat="false" ht="17.35" hidden="false" customHeight="false" outlineLevel="0" collapsed="false">
      <c r="A1" s="15" t="s">
        <v>72</v>
      </c>
    </row>
    <row r="2" customFormat="false" ht="15" hidden="false" customHeight="false" outlineLevel="0" collapsed="false">
      <c r="A2" s="16" t="s">
        <v>42</v>
      </c>
    </row>
    <row r="8" customFormat="false" ht="42" hidden="false" customHeight="true" outlineLevel="0" collapsed="false">
      <c r="A8" s="17" t="s">
        <v>73</v>
      </c>
      <c r="B8" s="17" t="s">
        <v>74</v>
      </c>
      <c r="C8" s="17" t="s">
        <v>75</v>
      </c>
      <c r="D8" s="17" t="s">
        <v>76</v>
      </c>
      <c r="E8" s="17" t="s">
        <v>43</v>
      </c>
      <c r="F8" s="17" t="s">
        <v>77</v>
      </c>
      <c r="G8" s="17" t="s">
        <v>78</v>
      </c>
      <c r="H8" s="17" t="s">
        <v>79</v>
      </c>
      <c r="I8" s="17" t="s">
        <v>80</v>
      </c>
      <c r="J8" s="17" t="s">
        <v>81</v>
      </c>
      <c r="K8" s="17" t="s">
        <v>82</v>
      </c>
      <c r="L8" s="17" t="s">
        <v>83</v>
      </c>
      <c r="M8" s="17" t="s">
        <v>84</v>
      </c>
      <c r="N8" s="17" t="s">
        <v>85</v>
      </c>
      <c r="O8" s="17" t="s">
        <v>86</v>
      </c>
      <c r="P8" s="17" t="s">
        <v>87</v>
      </c>
    </row>
    <row r="9" customFormat="false" ht="15" hidden="false" customHeight="false" outlineLevel="0" collapsed="false">
      <c r="A9" s="8" t="s">
        <v>88</v>
      </c>
      <c r="B9" s="8" t="s">
        <v>89</v>
      </c>
      <c r="C9" s="8" t="s">
        <v>90</v>
      </c>
      <c r="D9" s="8" t="s">
        <v>91</v>
      </c>
      <c r="E9" s="8" t="s">
        <v>50</v>
      </c>
      <c r="F9" s="18" t="n">
        <v>410000</v>
      </c>
      <c r="G9" s="21" t="n">
        <v>46265</v>
      </c>
      <c r="H9" s="11" t="str">
        <f aca="false">IF(E9="","",IFERROR(INDEX(Rates!$B$6:$B$30,MATCH(E9,Rates!$A$6:$A$30,0)),"Not in rate table"))</f>
        <v>194C (1961 Act)</v>
      </c>
      <c r="I9" s="22" t="n">
        <f aca="false">IF(E9="","",IFERROR(IF(F9&lt;=INDEX(Rates!$C$6:$C$30,MATCH(E9,Rates!$A$6:$A$30,0)),0,IF(D9="Yes",INDEX(Rates!$D$6:$D$30,MATCH(E9,Rates!$A$6:$A$30,0)),INDEX(Rates!$E$6:$E$30,MATCH(E9,Rates!$A$6:$A$30,0)))),0))</f>
        <v>0.02</v>
      </c>
      <c r="J9" s="23" t="n">
        <f aca="false">IF(E9="","",ROUND(F9*I9,0))</f>
        <v>8200</v>
      </c>
      <c r="K9" s="24" t="n">
        <f aca="false">IF(OR(G9="",J9=0),"",IF(MONTH(G9)=3,DATE(YEAR(G9),Settings!$C$9,Settings!$C$8),DATE(YEAR(G9),MONTH(G9)+1,Settings!$C$7)))</f>
        <v>46272</v>
      </c>
      <c r="L9" s="21" t="n">
        <v>46270</v>
      </c>
      <c r="M9" s="8" t="s">
        <v>92</v>
      </c>
      <c r="N9" s="10" t="str">
        <f aca="false">IF(E9="","",IF(J9=0,"Below threshold",IF(L9="",IF(Settings!$C$11&gt;K9,"Overdue - not deposited","Pending (not yet due)"),IF(L9&lt;=K9,"Deposited on time","Deposited late"))))</f>
        <v>Deposited on time</v>
      </c>
      <c r="O9" s="25" t="n">
        <f aca="false">IF(OR(J9="",J9=0,G9=""),"",IF(N9="Deposited on time",0,IF(N9="Pending (not yet due)",0,MAX(0,(YEAR(IF(L9="",Settings!$C$11,L9))-YEAR(G9))*12+MONTH(IF(L9="",Settings!$C$11,L9))-MONTH(G9)+1))))</f>
        <v>0</v>
      </c>
      <c r="P9" s="23" t="n">
        <f aca="false">IF(O9="","",ROUND(J9*Settings!$C$10*O9,0))</f>
        <v>0</v>
      </c>
    </row>
    <row r="10" customFormat="false" ht="15" hidden="false" customHeight="false" outlineLevel="0" collapsed="false">
      <c r="A10" s="8" t="s">
        <v>93</v>
      </c>
      <c r="B10" s="8" t="s">
        <v>94</v>
      </c>
      <c r="C10" s="8" t="s">
        <v>95</v>
      </c>
      <c r="D10" s="8" t="s">
        <v>91</v>
      </c>
      <c r="E10" s="8" t="s">
        <v>51</v>
      </c>
      <c r="F10" s="18" t="n">
        <v>236000</v>
      </c>
      <c r="G10" s="21" t="n">
        <v>46290</v>
      </c>
      <c r="H10" s="11" t="str">
        <f aca="false">IF(E10="","",IFERROR(INDEX(Rates!$B$6:$B$30,MATCH(E10,Rates!$A$6:$A$30,0)),"Not in rate table"))</f>
        <v>194J (1961 Act)</v>
      </c>
      <c r="I10" s="22" t="n">
        <f aca="false">IF(E10="","",IFERROR(IF(F10&lt;=INDEX(Rates!$C$6:$C$30,MATCH(E10,Rates!$A$6:$A$30,0)),0,IF(D10="Yes",INDEX(Rates!$D$6:$D$30,MATCH(E10,Rates!$A$6:$A$30,0)),INDEX(Rates!$E$6:$E$30,MATCH(E10,Rates!$A$6:$A$30,0)))),0))</f>
        <v>0.1</v>
      </c>
      <c r="J10" s="23" t="n">
        <f aca="false">IF(E10="","",ROUND(F10*I10,0))</f>
        <v>23600</v>
      </c>
      <c r="K10" s="24" t="n">
        <f aca="false">IF(OR(G10="",J10=0),"",IF(MONTH(G10)=3,DATE(YEAR(G10),Settings!$C$9,Settings!$C$8),DATE(YEAR(G10),MONTH(G10)+1,Settings!$C$7)))</f>
        <v>46302</v>
      </c>
      <c r="L10" s="21" t="n">
        <v>46301</v>
      </c>
      <c r="M10" s="8" t="s">
        <v>96</v>
      </c>
      <c r="N10" s="10" t="str">
        <f aca="false">IF(E10="","",IF(J10=0,"Below threshold",IF(L10="",IF(Settings!$C$11&gt;K10,"Overdue - not deposited","Pending (not yet due)"),IF(L10&lt;=K10,"Deposited on time","Deposited late"))))</f>
        <v>Deposited on time</v>
      </c>
      <c r="O10" s="25" t="n">
        <f aca="false">IF(OR(J10="",J10=0,G10=""),"",IF(N10="Deposited on time",0,IF(N10="Pending (not yet due)",0,MAX(0,(YEAR(IF(L10="",Settings!$C$11,L10))-YEAR(G10))*12+MONTH(IF(L10="",Settings!$C$11,L10))-MONTH(G10)+1))))</f>
        <v>0</v>
      </c>
      <c r="P10" s="23" t="n">
        <f aca="false">IF(O10="","",ROUND(J10*Settings!$C$10*O10,0))</f>
        <v>0</v>
      </c>
    </row>
    <row r="11" customFormat="false" ht="15" hidden="false" customHeight="false" outlineLevel="0" collapsed="false">
      <c r="A11" s="8" t="s">
        <v>97</v>
      </c>
      <c r="B11" s="8" t="s">
        <v>98</v>
      </c>
      <c r="C11" s="8" t="s">
        <v>99</v>
      </c>
      <c r="D11" s="8" t="s">
        <v>91</v>
      </c>
      <c r="E11" s="8" t="s">
        <v>50</v>
      </c>
      <c r="F11" s="18" t="n">
        <v>78000</v>
      </c>
      <c r="G11" s="21" t="n">
        <v>46275</v>
      </c>
      <c r="H11" s="11" t="str">
        <f aca="false">IF(E11="","",IFERROR(INDEX(Rates!$B$6:$B$30,MATCH(E11,Rates!$A$6:$A$30,0)),"Not in rate table"))</f>
        <v>194C (1961 Act)</v>
      </c>
      <c r="I11" s="22" t="n">
        <f aca="false">IF(E11="","",IFERROR(IF(F11&lt;=INDEX(Rates!$C$6:$C$30,MATCH(E11,Rates!$A$6:$A$30,0)),0,IF(D11="Yes",INDEX(Rates!$D$6:$D$30,MATCH(E11,Rates!$A$6:$A$30,0)),INDEX(Rates!$E$6:$E$30,MATCH(E11,Rates!$A$6:$A$30,0)))),0))</f>
        <v>0.02</v>
      </c>
      <c r="J11" s="23" t="n">
        <f aca="false">IF(E11="","",ROUND(F11*I11,0))</f>
        <v>1560</v>
      </c>
      <c r="K11" s="24" t="n">
        <f aca="false">IF(OR(G11="",J11=0),"",IF(MONTH(G11)=3,DATE(YEAR(G11),Settings!$C$9,Settings!$C$8),DATE(YEAR(G11),MONTH(G11)+1,Settings!$C$7)))</f>
        <v>46302</v>
      </c>
      <c r="L11" s="21" t="n">
        <v>46307</v>
      </c>
      <c r="M11" s="8" t="s">
        <v>100</v>
      </c>
      <c r="N11" s="10" t="str">
        <f aca="false">IF(E11="","",IF(J11=0,"Below threshold",IF(L11="",IF(Settings!$C$11&gt;K11,"Overdue - not deposited","Pending (not yet due)"),IF(L11&lt;=K11,"Deposited on time","Deposited late"))))</f>
        <v>Deposited late</v>
      </c>
      <c r="O11" s="25" t="n">
        <f aca="false">IF(OR(J11="",J11=0,G11=""),"",IF(N11="Deposited on time",0,IF(N11="Pending (not yet due)",0,MAX(0,(YEAR(IF(L11="",Settings!$C$11,L11))-YEAR(G11))*12+MONTH(IF(L11="",Settings!$C$11,L11))-MONTH(G11)+1))))</f>
        <v>2</v>
      </c>
      <c r="P11" s="23" t="n">
        <f aca="false">IF(O11="","",ROUND(J11*Settings!$C$10*O11,0))</f>
        <v>47</v>
      </c>
    </row>
    <row r="12" customFormat="false" ht="15" hidden="false" customHeight="false" outlineLevel="0" collapsed="false">
      <c r="A12" s="8" t="s">
        <v>101</v>
      </c>
      <c r="B12" s="8" t="s">
        <v>102</v>
      </c>
      <c r="C12" s="8"/>
      <c r="D12" s="8" t="s">
        <v>103</v>
      </c>
      <c r="E12" s="8" t="s">
        <v>55</v>
      </c>
      <c r="F12" s="18" t="n">
        <v>120000</v>
      </c>
      <c r="G12" s="21" t="n">
        <v>46283</v>
      </c>
      <c r="H12" s="11" t="str">
        <f aca="false">IF(E12="","",IFERROR(INDEX(Rates!$B$6:$B$30,MATCH(E12,Rates!$A$6:$A$30,0)),"Not in rate table"))</f>
        <v>194-I (1961 Act)</v>
      </c>
      <c r="I12" s="22" t="n">
        <f aca="false">IF(E12="","",IFERROR(IF(F12&lt;=INDEX(Rates!$C$6:$C$30,MATCH(E12,Rates!$A$6:$A$30,0)),0,IF(D12="Yes",INDEX(Rates!$D$6:$D$30,MATCH(E12,Rates!$A$6:$A$30,0)),INDEX(Rates!$E$6:$E$30,MATCH(E12,Rates!$A$6:$A$30,0)))),0))</f>
        <v>0.2</v>
      </c>
      <c r="J12" s="23" t="n">
        <f aca="false">IF(E12="","",ROUND(F12*I12,0))</f>
        <v>24000</v>
      </c>
      <c r="K12" s="24" t="n">
        <f aca="false">IF(OR(G12="",J12=0),"",IF(MONTH(G12)=3,DATE(YEAR(G12),Settings!$C$9,Settings!$C$8),DATE(YEAR(G12),MONTH(G12)+1,Settings!$C$7)))</f>
        <v>46302</v>
      </c>
      <c r="L12" s="21" t="n">
        <v>46301</v>
      </c>
      <c r="M12" s="8" t="s">
        <v>96</v>
      </c>
      <c r="N12" s="10" t="str">
        <f aca="false">IF(E12="","",IF(J12=0,"Below threshold",IF(L12="",IF(Settings!$C$11&gt;K12,"Overdue - not deposited","Pending (not yet due)"),IF(L12&lt;=K12,"Deposited on time","Deposited late"))))</f>
        <v>Deposited on time</v>
      </c>
      <c r="O12" s="25" t="n">
        <f aca="false">IF(OR(J12="",J12=0,G12=""),"",IF(N12="Deposited on time",0,IF(N12="Pending (not yet due)",0,MAX(0,(YEAR(IF(L12="",Settings!$C$11,L12))-YEAR(G12))*12+MONTH(IF(L12="",Settings!$C$11,L12))-MONTH(G12)+1))))</f>
        <v>0</v>
      </c>
      <c r="P12" s="23" t="n">
        <f aca="false">IF(O12="","",ROUND(J12*Settings!$C$10*O12,0))</f>
        <v>0</v>
      </c>
    </row>
    <row r="13" customFormat="false" ht="15" hidden="false" customHeight="false" outlineLevel="0" collapsed="false">
      <c r="A13" s="8" t="s">
        <v>104</v>
      </c>
      <c r="B13" s="8" t="s">
        <v>105</v>
      </c>
      <c r="C13" s="8" t="s">
        <v>106</v>
      </c>
      <c r="D13" s="8" t="s">
        <v>91</v>
      </c>
      <c r="E13" s="8" t="s">
        <v>48</v>
      </c>
      <c r="F13" s="18" t="n">
        <v>45000</v>
      </c>
      <c r="G13" s="21" t="n">
        <v>46285</v>
      </c>
      <c r="H13" s="11" t="str">
        <f aca="false">IF(E13="","",IFERROR(INDEX(Rates!$B$6:$B$30,MATCH(E13,Rates!$A$6:$A$30,0)),"Not in rate table"))</f>
        <v>194C (1961 Act)</v>
      </c>
      <c r="I13" s="22" t="n">
        <f aca="false">IF(E13="","",IFERROR(IF(F13&lt;=INDEX(Rates!$C$6:$C$30,MATCH(E13,Rates!$A$6:$A$30,0)),0,IF(D13="Yes",INDEX(Rates!$D$6:$D$30,MATCH(E13,Rates!$A$6:$A$30,0)),INDEX(Rates!$E$6:$E$30,MATCH(E13,Rates!$A$6:$A$30,0)))),0))</f>
        <v>0.01</v>
      </c>
      <c r="J13" s="23" t="n">
        <f aca="false">IF(E13="","",ROUND(F13*I13,0))</f>
        <v>450</v>
      </c>
      <c r="K13" s="24" t="n">
        <f aca="false">IF(OR(G13="",J13=0),"",IF(MONTH(G13)=3,DATE(YEAR(G13),Settings!$C$9,Settings!$C$8),DATE(YEAR(G13),MONTH(G13)+1,Settings!$C$7)))</f>
        <v>46302</v>
      </c>
      <c r="L13" s="21"/>
      <c r="M13" s="8"/>
      <c r="N13" s="10" t="str">
        <f aca="false">IF(E13="","",IF(J13=0,"Below threshold",IF(L13="",IF(Settings!$C$11&gt;K13,"Overdue - not deposited","Pending (not yet due)"),IF(L13&lt;=K13,"Deposited on time","Deposited late"))))</f>
        <v>Overdue - not deposited</v>
      </c>
      <c r="O13" s="25" t="n">
        <f aca="false">IF(OR(J13="",J13=0,G13=""),"",IF(N13="Deposited on time",0,IF(N13="Pending (not yet due)",0,MAX(0,(YEAR(IF(L13="",Settings!$C$11,L13))-YEAR(G13))*12+MONTH(IF(L13="",Settings!$C$11,L13))-MONTH(G13)+1))))</f>
        <v>2</v>
      </c>
      <c r="P13" s="23" t="n">
        <f aca="false">IF(O13="","",ROUND(J13*Settings!$C$10*O13,0))</f>
        <v>14</v>
      </c>
    </row>
    <row r="14" customFormat="false" ht="15" hidden="false" customHeight="false" outlineLevel="0" collapsed="false">
      <c r="A14" s="8" t="s">
        <v>107</v>
      </c>
      <c r="B14" s="8" t="s">
        <v>108</v>
      </c>
      <c r="C14" s="8" t="s">
        <v>109</v>
      </c>
      <c r="D14" s="8" t="s">
        <v>91</v>
      </c>
      <c r="E14" s="8" t="s">
        <v>53</v>
      </c>
      <c r="F14" s="18" t="n">
        <v>150000</v>
      </c>
      <c r="G14" s="21" t="n">
        <v>46296</v>
      </c>
      <c r="H14" s="11" t="str">
        <f aca="false">IF(E14="","",IFERROR(INDEX(Rates!$B$6:$B$30,MATCH(E14,Rates!$A$6:$A$30,0)),"Not in rate table"))</f>
        <v>194-I (1961 Act)</v>
      </c>
      <c r="I14" s="22" t="n">
        <f aca="false">IF(E14="","",IFERROR(IF(F14&lt;=INDEX(Rates!$C$6:$C$30,MATCH(E14,Rates!$A$6:$A$30,0)),0,IF(D14="Yes",INDEX(Rates!$D$6:$D$30,MATCH(E14,Rates!$A$6:$A$30,0)),INDEX(Rates!$E$6:$E$30,MATCH(E14,Rates!$A$6:$A$30,0)))),0))</f>
        <v>0.1</v>
      </c>
      <c r="J14" s="23" t="n">
        <f aca="false">IF(E14="","",ROUND(F14*I14,0))</f>
        <v>15000</v>
      </c>
      <c r="K14" s="24" t="n">
        <f aca="false">IF(OR(G14="",J14=0),"",IF(MONTH(G14)=3,DATE(YEAR(G14),Settings!$C$9,Settings!$C$8),DATE(YEAR(G14),MONTH(G14)+1,Settings!$C$7)))</f>
        <v>46333</v>
      </c>
      <c r="L14" s="21"/>
      <c r="M14" s="8"/>
      <c r="N14" s="10" t="str">
        <f aca="false">IF(E14="","",IF(J14=0,"Below threshold",IF(L14="",IF(Settings!$C$11&gt;K14,"Overdue - not deposited","Pending (not yet due)"),IF(L14&lt;=K14,"Deposited on time","Deposited late"))))</f>
        <v>Pending (not yet due)</v>
      </c>
      <c r="O14" s="25" t="n">
        <f aca="false">IF(OR(J14="",J14=0,G14=""),"",IF(N14="Deposited on time",0,IF(N14="Pending (not yet due)",0,MAX(0,(YEAR(IF(L14="",Settings!$C$11,L14))-YEAR(G14))*12+MONTH(IF(L14="",Settings!$C$11,L14))-MONTH(G14)+1))))</f>
        <v>0</v>
      </c>
      <c r="P14" s="23" t="n">
        <f aca="false">IF(O14="","",ROUND(J14*Settings!$C$10*O14,0))</f>
        <v>0</v>
      </c>
    </row>
    <row r="15" customFormat="false" ht="15" hidden="false" customHeight="false" outlineLevel="0" collapsed="false">
      <c r="A15" s="8"/>
      <c r="B15" s="8"/>
      <c r="C15" s="8"/>
      <c r="D15" s="8"/>
      <c r="E15" s="8"/>
      <c r="F15" s="18"/>
      <c r="G15" s="21"/>
      <c r="H15" s="11" t="str">
        <f aca="false">IF(E15="","",IFERROR(INDEX(Rates!$B$6:$B$30,MATCH(E15,Rates!$A$6:$A$30,0)),"Not in rate table"))</f>
        <v/>
      </c>
      <c r="I15" s="22" t="str">
        <f aca="false">IF(E15="","",IFERROR(IF(F15&lt;=INDEX(Rates!$C$6:$C$30,MATCH(E15,Rates!$A$6:$A$30,0)),0,IF(D15="Yes",INDEX(Rates!$D$6:$D$30,MATCH(E15,Rates!$A$6:$A$30,0)),INDEX(Rates!$E$6:$E$30,MATCH(E15,Rates!$A$6:$A$30,0)))),0))</f>
        <v/>
      </c>
      <c r="J15" s="23" t="str">
        <f aca="false">IF(E15="","",ROUND(F15*I15,0))</f>
        <v/>
      </c>
      <c r="K15" s="24" t="str">
        <f aca="false">IF(OR(G15="",J15=0),"",IF(MONTH(G15)=3,DATE(YEAR(G15),Settings!$C$9,Settings!$C$8),DATE(YEAR(G15),MONTH(G15)+1,Settings!$C$7)))</f>
        <v/>
      </c>
      <c r="L15" s="21"/>
      <c r="M15" s="8"/>
      <c r="N15" s="10" t="str">
        <f aca="false">IF(E15="","",IF(J15=0,"Below threshold",IF(L15="",IF(Settings!$C$11&gt;K15,"Overdue - not deposited","Pending (not yet due)"),IF(L15&lt;=K15,"Deposited on time","Deposited late"))))</f>
        <v/>
      </c>
      <c r="O15" s="25" t="str">
        <f aca="false">IF(OR(J15="",J15=0,G15=""),"",IF(N15="Deposited on time",0,IF(N15="Pending (not yet due)",0,MAX(0,(YEAR(IF(L15="",Settings!$C$11,L15))-YEAR(G15))*12+MONTH(IF(L15="",Settings!$C$11,L15))-MONTH(G15)+1))))</f>
        <v/>
      </c>
      <c r="P15" s="23" t="str">
        <f aca="false">IF(O15="","",ROUND(J15*Settings!$C$10*O15,0))</f>
        <v/>
      </c>
    </row>
    <row r="16" customFormat="false" ht="15" hidden="false" customHeight="false" outlineLevel="0" collapsed="false">
      <c r="A16" s="8"/>
      <c r="B16" s="8"/>
      <c r="C16" s="8"/>
      <c r="D16" s="8"/>
      <c r="E16" s="8"/>
      <c r="F16" s="18"/>
      <c r="G16" s="21"/>
      <c r="H16" s="11" t="str">
        <f aca="false">IF(E16="","",IFERROR(INDEX(Rates!$B$6:$B$30,MATCH(E16,Rates!$A$6:$A$30,0)),"Not in rate table"))</f>
        <v/>
      </c>
      <c r="I16" s="22" t="str">
        <f aca="false">IF(E16="","",IFERROR(IF(F16&lt;=INDEX(Rates!$C$6:$C$30,MATCH(E16,Rates!$A$6:$A$30,0)),0,IF(D16="Yes",INDEX(Rates!$D$6:$D$30,MATCH(E16,Rates!$A$6:$A$30,0)),INDEX(Rates!$E$6:$E$30,MATCH(E16,Rates!$A$6:$A$30,0)))),0))</f>
        <v/>
      </c>
      <c r="J16" s="23" t="str">
        <f aca="false">IF(E16="","",ROUND(F16*I16,0))</f>
        <v/>
      </c>
      <c r="K16" s="24" t="str">
        <f aca="false">IF(OR(G16="",J16=0),"",IF(MONTH(G16)=3,DATE(YEAR(G16),Settings!$C$9,Settings!$C$8),DATE(YEAR(G16),MONTH(G16)+1,Settings!$C$7)))</f>
        <v/>
      </c>
      <c r="L16" s="21"/>
      <c r="M16" s="8"/>
      <c r="N16" s="10" t="str">
        <f aca="false">IF(E16="","",IF(J16=0,"Below threshold",IF(L16="",IF(Settings!$C$11&gt;K16,"Overdue - not deposited","Pending (not yet due)"),IF(L16&lt;=K16,"Deposited on time","Deposited late"))))</f>
        <v/>
      </c>
      <c r="O16" s="25" t="str">
        <f aca="false">IF(OR(J16="",J16=0,G16=""),"",IF(N16="Deposited on time",0,IF(N16="Pending (not yet due)",0,MAX(0,(YEAR(IF(L16="",Settings!$C$11,L16))-YEAR(G16))*12+MONTH(IF(L16="",Settings!$C$11,L16))-MONTH(G16)+1))))</f>
        <v/>
      </c>
      <c r="P16" s="23" t="str">
        <f aca="false">IF(O16="","",ROUND(J16*Settings!$C$10*O16,0))</f>
        <v/>
      </c>
    </row>
    <row r="17" customFormat="false" ht="15" hidden="false" customHeight="false" outlineLevel="0" collapsed="false">
      <c r="A17" s="8"/>
      <c r="B17" s="8"/>
      <c r="C17" s="8"/>
      <c r="D17" s="8"/>
      <c r="E17" s="8"/>
      <c r="F17" s="18"/>
      <c r="G17" s="21"/>
      <c r="H17" s="11" t="str">
        <f aca="false">IF(E17="","",IFERROR(INDEX(Rates!$B$6:$B$30,MATCH(E17,Rates!$A$6:$A$30,0)),"Not in rate table"))</f>
        <v/>
      </c>
      <c r="I17" s="22" t="str">
        <f aca="false">IF(E17="","",IFERROR(IF(F17&lt;=INDEX(Rates!$C$6:$C$30,MATCH(E17,Rates!$A$6:$A$30,0)),0,IF(D17="Yes",INDEX(Rates!$D$6:$D$30,MATCH(E17,Rates!$A$6:$A$30,0)),INDEX(Rates!$E$6:$E$30,MATCH(E17,Rates!$A$6:$A$30,0)))),0))</f>
        <v/>
      </c>
      <c r="J17" s="23" t="str">
        <f aca="false">IF(E17="","",ROUND(F17*I17,0))</f>
        <v/>
      </c>
      <c r="K17" s="24" t="str">
        <f aca="false">IF(OR(G17="",J17=0),"",IF(MONTH(G17)=3,DATE(YEAR(G17),Settings!$C$9,Settings!$C$8),DATE(YEAR(G17),MONTH(G17)+1,Settings!$C$7)))</f>
        <v/>
      </c>
      <c r="L17" s="21"/>
      <c r="M17" s="8"/>
      <c r="N17" s="10" t="str">
        <f aca="false">IF(E17="","",IF(J17=0,"Below threshold",IF(L17="",IF(Settings!$C$11&gt;K17,"Overdue - not deposited","Pending (not yet due)"),IF(L17&lt;=K17,"Deposited on time","Deposited late"))))</f>
        <v/>
      </c>
      <c r="O17" s="25" t="str">
        <f aca="false">IF(OR(J17="",J17=0,G17=""),"",IF(N17="Deposited on time",0,IF(N17="Pending (not yet due)",0,MAX(0,(YEAR(IF(L17="",Settings!$C$11,L17))-YEAR(G17))*12+MONTH(IF(L17="",Settings!$C$11,L17))-MONTH(G17)+1))))</f>
        <v/>
      </c>
      <c r="P17" s="23" t="str">
        <f aca="false">IF(O17="","",ROUND(J17*Settings!$C$10*O17,0))</f>
        <v/>
      </c>
    </row>
    <row r="18" customFormat="false" ht="15" hidden="false" customHeight="false" outlineLevel="0" collapsed="false">
      <c r="A18" s="8"/>
      <c r="B18" s="8"/>
      <c r="C18" s="8"/>
      <c r="D18" s="8"/>
      <c r="E18" s="8"/>
      <c r="F18" s="18"/>
      <c r="G18" s="21"/>
      <c r="H18" s="11" t="str">
        <f aca="false">IF(E18="","",IFERROR(INDEX(Rates!$B$6:$B$30,MATCH(E18,Rates!$A$6:$A$30,0)),"Not in rate table"))</f>
        <v/>
      </c>
      <c r="I18" s="22" t="str">
        <f aca="false">IF(E18="","",IFERROR(IF(F18&lt;=INDEX(Rates!$C$6:$C$30,MATCH(E18,Rates!$A$6:$A$30,0)),0,IF(D18="Yes",INDEX(Rates!$D$6:$D$30,MATCH(E18,Rates!$A$6:$A$30,0)),INDEX(Rates!$E$6:$E$30,MATCH(E18,Rates!$A$6:$A$30,0)))),0))</f>
        <v/>
      </c>
      <c r="J18" s="23" t="str">
        <f aca="false">IF(E18="","",ROUND(F18*I18,0))</f>
        <v/>
      </c>
      <c r="K18" s="24" t="str">
        <f aca="false">IF(OR(G18="",J18=0),"",IF(MONTH(G18)=3,DATE(YEAR(G18),Settings!$C$9,Settings!$C$8),DATE(YEAR(G18),MONTH(G18)+1,Settings!$C$7)))</f>
        <v/>
      </c>
      <c r="L18" s="21"/>
      <c r="M18" s="8"/>
      <c r="N18" s="10" t="str">
        <f aca="false">IF(E18="","",IF(J18=0,"Below threshold",IF(L18="",IF(Settings!$C$11&gt;K18,"Overdue - not deposited","Pending (not yet due)"),IF(L18&lt;=K18,"Deposited on time","Deposited late"))))</f>
        <v/>
      </c>
      <c r="O18" s="25" t="str">
        <f aca="false">IF(OR(J18="",J18=0,G18=""),"",IF(N18="Deposited on time",0,IF(N18="Pending (not yet due)",0,MAX(0,(YEAR(IF(L18="",Settings!$C$11,L18))-YEAR(G18))*12+MONTH(IF(L18="",Settings!$C$11,L18))-MONTH(G18)+1))))</f>
        <v/>
      </c>
      <c r="P18" s="23" t="str">
        <f aca="false">IF(O18="","",ROUND(J18*Settings!$C$10*O18,0))</f>
        <v/>
      </c>
    </row>
    <row r="19" customFormat="false" ht="15" hidden="false" customHeight="false" outlineLevel="0" collapsed="false">
      <c r="A19" s="8"/>
      <c r="B19" s="8"/>
      <c r="C19" s="8"/>
      <c r="D19" s="8"/>
      <c r="E19" s="8"/>
      <c r="F19" s="18"/>
      <c r="G19" s="21"/>
      <c r="H19" s="11" t="str">
        <f aca="false">IF(E19="","",IFERROR(INDEX(Rates!$B$6:$B$30,MATCH(E19,Rates!$A$6:$A$30,0)),"Not in rate table"))</f>
        <v/>
      </c>
      <c r="I19" s="22" t="str">
        <f aca="false">IF(E19="","",IFERROR(IF(F19&lt;=INDEX(Rates!$C$6:$C$30,MATCH(E19,Rates!$A$6:$A$30,0)),0,IF(D19="Yes",INDEX(Rates!$D$6:$D$30,MATCH(E19,Rates!$A$6:$A$30,0)),INDEX(Rates!$E$6:$E$30,MATCH(E19,Rates!$A$6:$A$30,0)))),0))</f>
        <v/>
      </c>
      <c r="J19" s="23" t="str">
        <f aca="false">IF(E19="","",ROUND(F19*I19,0))</f>
        <v/>
      </c>
      <c r="K19" s="24" t="str">
        <f aca="false">IF(OR(G19="",J19=0),"",IF(MONTH(G19)=3,DATE(YEAR(G19),Settings!$C$9,Settings!$C$8),DATE(YEAR(G19),MONTH(G19)+1,Settings!$C$7)))</f>
        <v/>
      </c>
      <c r="L19" s="21"/>
      <c r="M19" s="8"/>
      <c r="N19" s="10" t="str">
        <f aca="false">IF(E19="","",IF(J19=0,"Below threshold",IF(L19="",IF(Settings!$C$11&gt;K19,"Overdue - not deposited","Pending (not yet due)"),IF(L19&lt;=K19,"Deposited on time","Deposited late"))))</f>
        <v/>
      </c>
      <c r="O19" s="25" t="str">
        <f aca="false">IF(OR(J19="",J19=0,G19=""),"",IF(N19="Deposited on time",0,IF(N19="Pending (not yet due)",0,MAX(0,(YEAR(IF(L19="",Settings!$C$11,L19))-YEAR(G19))*12+MONTH(IF(L19="",Settings!$C$11,L19))-MONTH(G19)+1))))</f>
        <v/>
      </c>
      <c r="P19" s="23" t="str">
        <f aca="false">IF(O19="","",ROUND(J19*Settings!$C$10*O19,0))</f>
        <v/>
      </c>
    </row>
    <row r="20" customFormat="false" ht="15" hidden="false" customHeight="false" outlineLevel="0" collapsed="false">
      <c r="A20" s="8"/>
      <c r="B20" s="8"/>
      <c r="C20" s="8"/>
      <c r="D20" s="8"/>
      <c r="E20" s="8"/>
      <c r="F20" s="18"/>
      <c r="G20" s="21"/>
      <c r="H20" s="11" t="str">
        <f aca="false">IF(E20="","",IFERROR(INDEX(Rates!$B$6:$B$30,MATCH(E20,Rates!$A$6:$A$30,0)),"Not in rate table"))</f>
        <v/>
      </c>
      <c r="I20" s="22" t="str">
        <f aca="false">IF(E20="","",IFERROR(IF(F20&lt;=INDEX(Rates!$C$6:$C$30,MATCH(E20,Rates!$A$6:$A$30,0)),0,IF(D20="Yes",INDEX(Rates!$D$6:$D$30,MATCH(E20,Rates!$A$6:$A$30,0)),INDEX(Rates!$E$6:$E$30,MATCH(E20,Rates!$A$6:$A$30,0)))),0))</f>
        <v/>
      </c>
      <c r="J20" s="23" t="str">
        <f aca="false">IF(E20="","",ROUND(F20*I20,0))</f>
        <v/>
      </c>
      <c r="K20" s="24" t="str">
        <f aca="false">IF(OR(G20="",J20=0),"",IF(MONTH(G20)=3,DATE(YEAR(G20),Settings!$C$9,Settings!$C$8),DATE(YEAR(G20),MONTH(G20)+1,Settings!$C$7)))</f>
        <v/>
      </c>
      <c r="L20" s="21"/>
      <c r="M20" s="8"/>
      <c r="N20" s="10" t="str">
        <f aca="false">IF(E20="","",IF(J20=0,"Below threshold",IF(L20="",IF(Settings!$C$11&gt;K20,"Overdue - not deposited","Pending (not yet due)"),IF(L20&lt;=K20,"Deposited on time","Deposited late"))))</f>
        <v/>
      </c>
      <c r="O20" s="25" t="str">
        <f aca="false">IF(OR(J20="",J20=0,G20=""),"",IF(N20="Deposited on time",0,IF(N20="Pending (not yet due)",0,MAX(0,(YEAR(IF(L20="",Settings!$C$11,L20))-YEAR(G20))*12+MONTH(IF(L20="",Settings!$C$11,L20))-MONTH(G20)+1))))</f>
        <v/>
      </c>
      <c r="P20" s="23" t="str">
        <f aca="false">IF(O20="","",ROUND(J20*Settings!$C$10*O20,0))</f>
        <v/>
      </c>
    </row>
    <row r="21" customFormat="false" ht="15" hidden="false" customHeight="false" outlineLevel="0" collapsed="false">
      <c r="A21" s="8"/>
      <c r="B21" s="8"/>
      <c r="C21" s="8"/>
      <c r="D21" s="8"/>
      <c r="E21" s="8"/>
      <c r="F21" s="18"/>
      <c r="G21" s="21"/>
      <c r="H21" s="11" t="str">
        <f aca="false">IF(E21="","",IFERROR(INDEX(Rates!$B$6:$B$30,MATCH(E21,Rates!$A$6:$A$30,0)),"Not in rate table"))</f>
        <v/>
      </c>
      <c r="I21" s="22" t="str">
        <f aca="false">IF(E21="","",IFERROR(IF(F21&lt;=INDEX(Rates!$C$6:$C$30,MATCH(E21,Rates!$A$6:$A$30,0)),0,IF(D21="Yes",INDEX(Rates!$D$6:$D$30,MATCH(E21,Rates!$A$6:$A$30,0)),INDEX(Rates!$E$6:$E$30,MATCH(E21,Rates!$A$6:$A$30,0)))),0))</f>
        <v/>
      </c>
      <c r="J21" s="23" t="str">
        <f aca="false">IF(E21="","",ROUND(F21*I21,0))</f>
        <v/>
      </c>
      <c r="K21" s="24" t="str">
        <f aca="false">IF(OR(G21="",J21=0),"",IF(MONTH(G21)=3,DATE(YEAR(G21),Settings!$C$9,Settings!$C$8),DATE(YEAR(G21),MONTH(G21)+1,Settings!$C$7)))</f>
        <v/>
      </c>
      <c r="L21" s="21"/>
      <c r="M21" s="8"/>
      <c r="N21" s="10" t="str">
        <f aca="false">IF(E21="","",IF(J21=0,"Below threshold",IF(L21="",IF(Settings!$C$11&gt;K21,"Overdue - not deposited","Pending (not yet due)"),IF(L21&lt;=K21,"Deposited on time","Deposited late"))))</f>
        <v/>
      </c>
      <c r="O21" s="25" t="str">
        <f aca="false">IF(OR(J21="",J21=0,G21=""),"",IF(N21="Deposited on time",0,IF(N21="Pending (not yet due)",0,MAX(0,(YEAR(IF(L21="",Settings!$C$11,L21))-YEAR(G21))*12+MONTH(IF(L21="",Settings!$C$11,L21))-MONTH(G21)+1))))</f>
        <v/>
      </c>
      <c r="P21" s="23" t="str">
        <f aca="false">IF(O21="","",ROUND(J21*Settings!$C$10*O21,0))</f>
        <v/>
      </c>
    </row>
    <row r="22" customFormat="false" ht="15" hidden="false" customHeight="false" outlineLevel="0" collapsed="false">
      <c r="A22" s="8"/>
      <c r="B22" s="8"/>
      <c r="C22" s="8"/>
      <c r="D22" s="8"/>
      <c r="E22" s="8"/>
      <c r="F22" s="18"/>
      <c r="G22" s="21"/>
      <c r="H22" s="11" t="str">
        <f aca="false">IF(E22="","",IFERROR(INDEX(Rates!$B$6:$B$30,MATCH(E22,Rates!$A$6:$A$30,0)),"Not in rate table"))</f>
        <v/>
      </c>
      <c r="I22" s="22" t="str">
        <f aca="false">IF(E22="","",IFERROR(IF(F22&lt;=INDEX(Rates!$C$6:$C$30,MATCH(E22,Rates!$A$6:$A$30,0)),0,IF(D22="Yes",INDEX(Rates!$D$6:$D$30,MATCH(E22,Rates!$A$6:$A$30,0)),INDEX(Rates!$E$6:$E$30,MATCH(E22,Rates!$A$6:$A$30,0)))),0))</f>
        <v/>
      </c>
      <c r="J22" s="23" t="str">
        <f aca="false">IF(E22="","",ROUND(F22*I22,0))</f>
        <v/>
      </c>
      <c r="K22" s="24" t="str">
        <f aca="false">IF(OR(G22="",J22=0),"",IF(MONTH(G22)=3,DATE(YEAR(G22),Settings!$C$9,Settings!$C$8),DATE(YEAR(G22),MONTH(G22)+1,Settings!$C$7)))</f>
        <v/>
      </c>
      <c r="L22" s="21"/>
      <c r="M22" s="8"/>
      <c r="N22" s="10" t="str">
        <f aca="false">IF(E22="","",IF(J22=0,"Below threshold",IF(L22="",IF(Settings!$C$11&gt;K22,"Overdue - not deposited","Pending (not yet due)"),IF(L22&lt;=K22,"Deposited on time","Deposited late"))))</f>
        <v/>
      </c>
      <c r="O22" s="25" t="str">
        <f aca="false">IF(OR(J22="",J22=0,G22=""),"",IF(N22="Deposited on time",0,IF(N22="Pending (not yet due)",0,MAX(0,(YEAR(IF(L22="",Settings!$C$11,L22))-YEAR(G22))*12+MONTH(IF(L22="",Settings!$C$11,L22))-MONTH(G22)+1))))</f>
        <v/>
      </c>
      <c r="P22" s="23" t="str">
        <f aca="false">IF(O22="","",ROUND(J22*Settings!$C$10*O22,0))</f>
        <v/>
      </c>
    </row>
    <row r="23" customFormat="false" ht="15" hidden="false" customHeight="false" outlineLevel="0" collapsed="false">
      <c r="A23" s="8"/>
      <c r="B23" s="8"/>
      <c r="C23" s="8"/>
      <c r="D23" s="8"/>
      <c r="E23" s="8"/>
      <c r="F23" s="18"/>
      <c r="G23" s="21"/>
      <c r="H23" s="11" t="str">
        <f aca="false">IF(E23="","",IFERROR(INDEX(Rates!$B$6:$B$30,MATCH(E23,Rates!$A$6:$A$30,0)),"Not in rate table"))</f>
        <v/>
      </c>
      <c r="I23" s="22" t="str">
        <f aca="false">IF(E23="","",IFERROR(IF(F23&lt;=INDEX(Rates!$C$6:$C$30,MATCH(E23,Rates!$A$6:$A$30,0)),0,IF(D23="Yes",INDEX(Rates!$D$6:$D$30,MATCH(E23,Rates!$A$6:$A$30,0)),INDEX(Rates!$E$6:$E$30,MATCH(E23,Rates!$A$6:$A$30,0)))),0))</f>
        <v/>
      </c>
      <c r="J23" s="23" t="str">
        <f aca="false">IF(E23="","",ROUND(F23*I23,0))</f>
        <v/>
      </c>
      <c r="K23" s="24" t="str">
        <f aca="false">IF(OR(G23="",J23=0),"",IF(MONTH(G23)=3,DATE(YEAR(G23),Settings!$C$9,Settings!$C$8),DATE(YEAR(G23),MONTH(G23)+1,Settings!$C$7)))</f>
        <v/>
      </c>
      <c r="L23" s="21"/>
      <c r="M23" s="8"/>
      <c r="N23" s="10" t="str">
        <f aca="false">IF(E23="","",IF(J23=0,"Below threshold",IF(L23="",IF(Settings!$C$11&gt;K23,"Overdue - not deposited","Pending (not yet due)"),IF(L23&lt;=K23,"Deposited on time","Deposited late"))))</f>
        <v/>
      </c>
      <c r="O23" s="25" t="str">
        <f aca="false">IF(OR(J23="",J23=0,G23=""),"",IF(N23="Deposited on time",0,IF(N23="Pending (not yet due)",0,MAX(0,(YEAR(IF(L23="",Settings!$C$11,L23))-YEAR(G23))*12+MONTH(IF(L23="",Settings!$C$11,L23))-MONTH(G23)+1))))</f>
        <v/>
      </c>
      <c r="P23" s="23" t="str">
        <f aca="false">IF(O23="","",ROUND(J23*Settings!$C$10*O23,0))</f>
        <v/>
      </c>
    </row>
    <row r="24" customFormat="false" ht="15" hidden="false" customHeight="false" outlineLevel="0" collapsed="false">
      <c r="A24" s="8"/>
      <c r="B24" s="8"/>
      <c r="C24" s="8"/>
      <c r="D24" s="8"/>
      <c r="E24" s="8"/>
      <c r="F24" s="18"/>
      <c r="G24" s="21"/>
      <c r="H24" s="11" t="str">
        <f aca="false">IF(E24="","",IFERROR(INDEX(Rates!$B$6:$B$30,MATCH(E24,Rates!$A$6:$A$30,0)),"Not in rate table"))</f>
        <v/>
      </c>
      <c r="I24" s="22" t="str">
        <f aca="false">IF(E24="","",IFERROR(IF(F24&lt;=INDEX(Rates!$C$6:$C$30,MATCH(E24,Rates!$A$6:$A$30,0)),0,IF(D24="Yes",INDEX(Rates!$D$6:$D$30,MATCH(E24,Rates!$A$6:$A$30,0)),INDEX(Rates!$E$6:$E$30,MATCH(E24,Rates!$A$6:$A$30,0)))),0))</f>
        <v/>
      </c>
      <c r="J24" s="23" t="str">
        <f aca="false">IF(E24="","",ROUND(F24*I24,0))</f>
        <v/>
      </c>
      <c r="K24" s="24" t="str">
        <f aca="false">IF(OR(G24="",J24=0),"",IF(MONTH(G24)=3,DATE(YEAR(G24),Settings!$C$9,Settings!$C$8),DATE(YEAR(G24),MONTH(G24)+1,Settings!$C$7)))</f>
        <v/>
      </c>
      <c r="L24" s="21"/>
      <c r="M24" s="8"/>
      <c r="N24" s="10" t="str">
        <f aca="false">IF(E24="","",IF(J24=0,"Below threshold",IF(L24="",IF(Settings!$C$11&gt;K24,"Overdue - not deposited","Pending (not yet due)"),IF(L24&lt;=K24,"Deposited on time","Deposited late"))))</f>
        <v/>
      </c>
      <c r="O24" s="25" t="str">
        <f aca="false">IF(OR(J24="",J24=0,G24=""),"",IF(N24="Deposited on time",0,IF(N24="Pending (not yet due)",0,MAX(0,(YEAR(IF(L24="",Settings!$C$11,L24))-YEAR(G24))*12+MONTH(IF(L24="",Settings!$C$11,L24))-MONTH(G24)+1))))</f>
        <v/>
      </c>
      <c r="P24" s="23" t="str">
        <f aca="false">IF(O24="","",ROUND(J24*Settings!$C$10*O24,0))</f>
        <v/>
      </c>
    </row>
    <row r="25" customFormat="false" ht="15" hidden="false" customHeight="false" outlineLevel="0" collapsed="false">
      <c r="A25" s="8"/>
      <c r="B25" s="8"/>
      <c r="C25" s="8"/>
      <c r="D25" s="8"/>
      <c r="E25" s="8"/>
      <c r="F25" s="18"/>
      <c r="G25" s="21"/>
      <c r="H25" s="11" t="str">
        <f aca="false">IF(E25="","",IFERROR(INDEX(Rates!$B$6:$B$30,MATCH(E25,Rates!$A$6:$A$30,0)),"Not in rate table"))</f>
        <v/>
      </c>
      <c r="I25" s="22" t="str">
        <f aca="false">IF(E25="","",IFERROR(IF(F25&lt;=INDEX(Rates!$C$6:$C$30,MATCH(E25,Rates!$A$6:$A$30,0)),0,IF(D25="Yes",INDEX(Rates!$D$6:$D$30,MATCH(E25,Rates!$A$6:$A$30,0)),INDEX(Rates!$E$6:$E$30,MATCH(E25,Rates!$A$6:$A$30,0)))),0))</f>
        <v/>
      </c>
      <c r="J25" s="23" t="str">
        <f aca="false">IF(E25="","",ROUND(F25*I25,0))</f>
        <v/>
      </c>
      <c r="K25" s="24" t="str">
        <f aca="false">IF(OR(G25="",J25=0),"",IF(MONTH(G25)=3,DATE(YEAR(G25),Settings!$C$9,Settings!$C$8),DATE(YEAR(G25),MONTH(G25)+1,Settings!$C$7)))</f>
        <v/>
      </c>
      <c r="L25" s="21"/>
      <c r="M25" s="8"/>
      <c r="N25" s="10" t="str">
        <f aca="false">IF(E25="","",IF(J25=0,"Below threshold",IF(L25="",IF(Settings!$C$11&gt;K25,"Overdue - not deposited","Pending (not yet due)"),IF(L25&lt;=K25,"Deposited on time","Deposited late"))))</f>
        <v/>
      </c>
      <c r="O25" s="25" t="str">
        <f aca="false">IF(OR(J25="",J25=0,G25=""),"",IF(N25="Deposited on time",0,IF(N25="Pending (not yet due)",0,MAX(0,(YEAR(IF(L25="",Settings!$C$11,L25))-YEAR(G25))*12+MONTH(IF(L25="",Settings!$C$11,L25))-MONTH(G25)+1))))</f>
        <v/>
      </c>
      <c r="P25" s="23" t="str">
        <f aca="false">IF(O25="","",ROUND(J25*Settings!$C$10*O25,0))</f>
        <v/>
      </c>
    </row>
    <row r="26" customFormat="false" ht="15" hidden="false" customHeight="false" outlineLevel="0" collapsed="false">
      <c r="A26" s="8"/>
      <c r="B26" s="8"/>
      <c r="C26" s="8"/>
      <c r="D26" s="8"/>
      <c r="E26" s="8"/>
      <c r="F26" s="18"/>
      <c r="G26" s="21"/>
      <c r="H26" s="11" t="str">
        <f aca="false">IF(E26="","",IFERROR(INDEX(Rates!$B$6:$B$30,MATCH(E26,Rates!$A$6:$A$30,0)),"Not in rate table"))</f>
        <v/>
      </c>
      <c r="I26" s="22" t="str">
        <f aca="false">IF(E26="","",IFERROR(IF(F26&lt;=INDEX(Rates!$C$6:$C$30,MATCH(E26,Rates!$A$6:$A$30,0)),0,IF(D26="Yes",INDEX(Rates!$D$6:$D$30,MATCH(E26,Rates!$A$6:$A$30,0)),INDEX(Rates!$E$6:$E$30,MATCH(E26,Rates!$A$6:$A$30,0)))),0))</f>
        <v/>
      </c>
      <c r="J26" s="23" t="str">
        <f aca="false">IF(E26="","",ROUND(F26*I26,0))</f>
        <v/>
      </c>
      <c r="K26" s="24" t="str">
        <f aca="false">IF(OR(G26="",J26=0),"",IF(MONTH(G26)=3,DATE(YEAR(G26),Settings!$C$9,Settings!$C$8),DATE(YEAR(G26),MONTH(G26)+1,Settings!$C$7)))</f>
        <v/>
      </c>
      <c r="L26" s="21"/>
      <c r="M26" s="8"/>
      <c r="N26" s="10" t="str">
        <f aca="false">IF(E26="","",IF(J26=0,"Below threshold",IF(L26="",IF(Settings!$C$11&gt;K26,"Overdue - not deposited","Pending (not yet due)"),IF(L26&lt;=K26,"Deposited on time","Deposited late"))))</f>
        <v/>
      </c>
      <c r="O26" s="25" t="str">
        <f aca="false">IF(OR(J26="",J26=0,G26=""),"",IF(N26="Deposited on time",0,IF(N26="Pending (not yet due)",0,MAX(0,(YEAR(IF(L26="",Settings!$C$11,L26))-YEAR(G26))*12+MONTH(IF(L26="",Settings!$C$11,L26))-MONTH(G26)+1))))</f>
        <v/>
      </c>
      <c r="P26" s="23" t="str">
        <f aca="false">IF(O26="","",ROUND(J26*Settings!$C$10*O26,0))</f>
        <v/>
      </c>
    </row>
    <row r="27" customFormat="false" ht="15" hidden="false" customHeight="false" outlineLevel="0" collapsed="false">
      <c r="A27" s="8"/>
      <c r="B27" s="8"/>
      <c r="C27" s="8"/>
      <c r="D27" s="8"/>
      <c r="E27" s="8"/>
      <c r="F27" s="18"/>
      <c r="G27" s="21"/>
      <c r="H27" s="11" t="str">
        <f aca="false">IF(E27="","",IFERROR(INDEX(Rates!$B$6:$B$30,MATCH(E27,Rates!$A$6:$A$30,0)),"Not in rate table"))</f>
        <v/>
      </c>
      <c r="I27" s="22" t="str">
        <f aca="false">IF(E27="","",IFERROR(IF(F27&lt;=INDEX(Rates!$C$6:$C$30,MATCH(E27,Rates!$A$6:$A$30,0)),0,IF(D27="Yes",INDEX(Rates!$D$6:$D$30,MATCH(E27,Rates!$A$6:$A$30,0)),INDEX(Rates!$E$6:$E$30,MATCH(E27,Rates!$A$6:$A$30,0)))),0))</f>
        <v/>
      </c>
      <c r="J27" s="23" t="str">
        <f aca="false">IF(E27="","",ROUND(F27*I27,0))</f>
        <v/>
      </c>
      <c r="K27" s="24" t="str">
        <f aca="false">IF(OR(G27="",J27=0),"",IF(MONTH(G27)=3,DATE(YEAR(G27),Settings!$C$9,Settings!$C$8),DATE(YEAR(G27),MONTH(G27)+1,Settings!$C$7)))</f>
        <v/>
      </c>
      <c r="L27" s="21"/>
      <c r="M27" s="8"/>
      <c r="N27" s="10" t="str">
        <f aca="false">IF(E27="","",IF(J27=0,"Below threshold",IF(L27="",IF(Settings!$C$11&gt;K27,"Overdue - not deposited","Pending (not yet due)"),IF(L27&lt;=K27,"Deposited on time","Deposited late"))))</f>
        <v/>
      </c>
      <c r="O27" s="25" t="str">
        <f aca="false">IF(OR(J27="",J27=0,G27=""),"",IF(N27="Deposited on time",0,IF(N27="Pending (not yet due)",0,MAX(0,(YEAR(IF(L27="",Settings!$C$11,L27))-YEAR(G27))*12+MONTH(IF(L27="",Settings!$C$11,L27))-MONTH(G27)+1))))</f>
        <v/>
      </c>
      <c r="P27" s="23" t="str">
        <f aca="false">IF(O27="","",ROUND(J27*Settings!$C$10*O27,0))</f>
        <v/>
      </c>
    </row>
    <row r="28" customFormat="false" ht="15" hidden="false" customHeight="false" outlineLevel="0" collapsed="false">
      <c r="A28" s="8"/>
      <c r="B28" s="8"/>
      <c r="C28" s="8"/>
      <c r="D28" s="8"/>
      <c r="E28" s="8"/>
      <c r="F28" s="18"/>
      <c r="G28" s="21"/>
      <c r="H28" s="11" t="str">
        <f aca="false">IF(E28="","",IFERROR(INDEX(Rates!$B$6:$B$30,MATCH(E28,Rates!$A$6:$A$30,0)),"Not in rate table"))</f>
        <v/>
      </c>
      <c r="I28" s="22" t="str">
        <f aca="false">IF(E28="","",IFERROR(IF(F28&lt;=INDEX(Rates!$C$6:$C$30,MATCH(E28,Rates!$A$6:$A$30,0)),0,IF(D28="Yes",INDEX(Rates!$D$6:$D$30,MATCH(E28,Rates!$A$6:$A$30,0)),INDEX(Rates!$E$6:$E$30,MATCH(E28,Rates!$A$6:$A$30,0)))),0))</f>
        <v/>
      </c>
      <c r="J28" s="23" t="str">
        <f aca="false">IF(E28="","",ROUND(F28*I28,0))</f>
        <v/>
      </c>
      <c r="K28" s="24" t="str">
        <f aca="false">IF(OR(G28="",J28=0),"",IF(MONTH(G28)=3,DATE(YEAR(G28),Settings!$C$9,Settings!$C$8),DATE(YEAR(G28),MONTH(G28)+1,Settings!$C$7)))</f>
        <v/>
      </c>
      <c r="L28" s="21"/>
      <c r="M28" s="8"/>
      <c r="N28" s="10" t="str">
        <f aca="false">IF(E28="","",IF(J28=0,"Below threshold",IF(L28="",IF(Settings!$C$11&gt;K28,"Overdue - not deposited","Pending (not yet due)"),IF(L28&lt;=K28,"Deposited on time","Deposited late"))))</f>
        <v/>
      </c>
      <c r="O28" s="25" t="str">
        <f aca="false">IF(OR(J28="",J28=0,G28=""),"",IF(N28="Deposited on time",0,IF(N28="Pending (not yet due)",0,MAX(0,(YEAR(IF(L28="",Settings!$C$11,L28))-YEAR(G28))*12+MONTH(IF(L28="",Settings!$C$11,L28))-MONTH(G28)+1))))</f>
        <v/>
      </c>
      <c r="P28" s="23" t="str">
        <f aca="false">IF(O28="","",ROUND(J28*Settings!$C$10*O28,0))</f>
        <v/>
      </c>
    </row>
    <row r="29" customFormat="false" ht="15" hidden="false" customHeight="false" outlineLevel="0" collapsed="false">
      <c r="A29" s="8"/>
      <c r="B29" s="8"/>
      <c r="C29" s="8"/>
      <c r="D29" s="8"/>
      <c r="E29" s="8"/>
      <c r="F29" s="18"/>
      <c r="G29" s="21"/>
      <c r="H29" s="11" t="str">
        <f aca="false">IF(E29="","",IFERROR(INDEX(Rates!$B$6:$B$30,MATCH(E29,Rates!$A$6:$A$30,0)),"Not in rate table"))</f>
        <v/>
      </c>
      <c r="I29" s="22" t="str">
        <f aca="false">IF(E29="","",IFERROR(IF(F29&lt;=INDEX(Rates!$C$6:$C$30,MATCH(E29,Rates!$A$6:$A$30,0)),0,IF(D29="Yes",INDEX(Rates!$D$6:$D$30,MATCH(E29,Rates!$A$6:$A$30,0)),INDEX(Rates!$E$6:$E$30,MATCH(E29,Rates!$A$6:$A$30,0)))),0))</f>
        <v/>
      </c>
      <c r="J29" s="23" t="str">
        <f aca="false">IF(E29="","",ROUND(F29*I29,0))</f>
        <v/>
      </c>
      <c r="K29" s="24" t="str">
        <f aca="false">IF(OR(G29="",J29=0),"",IF(MONTH(G29)=3,DATE(YEAR(G29),Settings!$C$9,Settings!$C$8),DATE(YEAR(G29),MONTH(G29)+1,Settings!$C$7)))</f>
        <v/>
      </c>
      <c r="L29" s="21"/>
      <c r="M29" s="8"/>
      <c r="N29" s="10" t="str">
        <f aca="false">IF(E29="","",IF(J29=0,"Below threshold",IF(L29="",IF(Settings!$C$11&gt;K29,"Overdue - not deposited","Pending (not yet due)"),IF(L29&lt;=K29,"Deposited on time","Deposited late"))))</f>
        <v/>
      </c>
      <c r="O29" s="25" t="str">
        <f aca="false">IF(OR(J29="",J29=0,G29=""),"",IF(N29="Deposited on time",0,IF(N29="Pending (not yet due)",0,MAX(0,(YEAR(IF(L29="",Settings!$C$11,L29))-YEAR(G29))*12+MONTH(IF(L29="",Settings!$C$11,L29))-MONTH(G29)+1))))</f>
        <v/>
      </c>
      <c r="P29" s="23" t="str">
        <f aca="false">IF(O29="","",ROUND(J29*Settings!$C$10*O29,0))</f>
        <v/>
      </c>
    </row>
    <row r="30" customFormat="false" ht="15" hidden="false" customHeight="false" outlineLevel="0" collapsed="false">
      <c r="A30" s="8"/>
      <c r="B30" s="8"/>
      <c r="C30" s="8"/>
      <c r="D30" s="8"/>
      <c r="E30" s="8"/>
      <c r="F30" s="18"/>
      <c r="G30" s="21"/>
      <c r="H30" s="11" t="str">
        <f aca="false">IF(E30="","",IFERROR(INDEX(Rates!$B$6:$B$30,MATCH(E30,Rates!$A$6:$A$30,0)),"Not in rate table"))</f>
        <v/>
      </c>
      <c r="I30" s="22" t="str">
        <f aca="false">IF(E30="","",IFERROR(IF(F30&lt;=INDEX(Rates!$C$6:$C$30,MATCH(E30,Rates!$A$6:$A$30,0)),0,IF(D30="Yes",INDEX(Rates!$D$6:$D$30,MATCH(E30,Rates!$A$6:$A$30,0)),INDEX(Rates!$E$6:$E$30,MATCH(E30,Rates!$A$6:$A$30,0)))),0))</f>
        <v/>
      </c>
      <c r="J30" s="23" t="str">
        <f aca="false">IF(E30="","",ROUND(F30*I30,0))</f>
        <v/>
      </c>
      <c r="K30" s="24" t="str">
        <f aca="false">IF(OR(G30="",J30=0),"",IF(MONTH(G30)=3,DATE(YEAR(G30),Settings!$C$9,Settings!$C$8),DATE(YEAR(G30),MONTH(G30)+1,Settings!$C$7)))</f>
        <v/>
      </c>
      <c r="L30" s="21"/>
      <c r="M30" s="8"/>
      <c r="N30" s="10" t="str">
        <f aca="false">IF(E30="","",IF(J30=0,"Below threshold",IF(L30="",IF(Settings!$C$11&gt;K30,"Overdue - not deposited","Pending (not yet due)"),IF(L30&lt;=K30,"Deposited on time","Deposited late"))))</f>
        <v/>
      </c>
      <c r="O30" s="25" t="str">
        <f aca="false">IF(OR(J30="",J30=0,G30=""),"",IF(N30="Deposited on time",0,IF(N30="Pending (not yet due)",0,MAX(0,(YEAR(IF(L30="",Settings!$C$11,L30))-YEAR(G30))*12+MONTH(IF(L30="",Settings!$C$11,L30))-MONTH(G30)+1))))</f>
        <v/>
      </c>
      <c r="P30" s="23" t="str">
        <f aca="false">IF(O30="","",ROUND(J30*Settings!$C$10*O30,0))</f>
        <v/>
      </c>
    </row>
    <row r="31" customFormat="false" ht="15" hidden="false" customHeight="false" outlineLevel="0" collapsed="false">
      <c r="A31" s="8"/>
      <c r="B31" s="8"/>
      <c r="C31" s="8"/>
      <c r="D31" s="8"/>
      <c r="E31" s="8"/>
      <c r="F31" s="18"/>
      <c r="G31" s="21"/>
      <c r="H31" s="11" t="str">
        <f aca="false">IF(E31="","",IFERROR(INDEX(Rates!$B$6:$B$30,MATCH(E31,Rates!$A$6:$A$30,0)),"Not in rate table"))</f>
        <v/>
      </c>
      <c r="I31" s="22" t="str">
        <f aca="false">IF(E31="","",IFERROR(IF(F31&lt;=INDEX(Rates!$C$6:$C$30,MATCH(E31,Rates!$A$6:$A$30,0)),0,IF(D31="Yes",INDEX(Rates!$D$6:$D$30,MATCH(E31,Rates!$A$6:$A$30,0)),INDEX(Rates!$E$6:$E$30,MATCH(E31,Rates!$A$6:$A$30,0)))),0))</f>
        <v/>
      </c>
      <c r="J31" s="23" t="str">
        <f aca="false">IF(E31="","",ROUND(F31*I31,0))</f>
        <v/>
      </c>
      <c r="K31" s="24" t="str">
        <f aca="false">IF(OR(G31="",J31=0),"",IF(MONTH(G31)=3,DATE(YEAR(G31),Settings!$C$9,Settings!$C$8),DATE(YEAR(G31),MONTH(G31)+1,Settings!$C$7)))</f>
        <v/>
      </c>
      <c r="L31" s="21"/>
      <c r="M31" s="8"/>
      <c r="N31" s="10" t="str">
        <f aca="false">IF(E31="","",IF(J31=0,"Below threshold",IF(L31="",IF(Settings!$C$11&gt;K31,"Overdue - not deposited","Pending (not yet due)"),IF(L31&lt;=K31,"Deposited on time","Deposited late"))))</f>
        <v/>
      </c>
      <c r="O31" s="25" t="str">
        <f aca="false">IF(OR(J31="",J31=0,G31=""),"",IF(N31="Deposited on time",0,IF(N31="Pending (not yet due)",0,MAX(0,(YEAR(IF(L31="",Settings!$C$11,L31))-YEAR(G31))*12+MONTH(IF(L31="",Settings!$C$11,L31))-MONTH(G31)+1))))</f>
        <v/>
      </c>
      <c r="P31" s="23" t="str">
        <f aca="false">IF(O31="","",ROUND(J31*Settings!$C$10*O31,0))</f>
        <v/>
      </c>
    </row>
    <row r="32" customFormat="false" ht="15" hidden="false" customHeight="false" outlineLevel="0" collapsed="false">
      <c r="A32" s="8"/>
      <c r="B32" s="8"/>
      <c r="C32" s="8"/>
      <c r="D32" s="8"/>
      <c r="E32" s="8"/>
      <c r="F32" s="18"/>
      <c r="G32" s="21"/>
      <c r="H32" s="11" t="str">
        <f aca="false">IF(E32="","",IFERROR(INDEX(Rates!$B$6:$B$30,MATCH(E32,Rates!$A$6:$A$30,0)),"Not in rate table"))</f>
        <v/>
      </c>
      <c r="I32" s="22" t="str">
        <f aca="false">IF(E32="","",IFERROR(IF(F32&lt;=INDEX(Rates!$C$6:$C$30,MATCH(E32,Rates!$A$6:$A$30,0)),0,IF(D32="Yes",INDEX(Rates!$D$6:$D$30,MATCH(E32,Rates!$A$6:$A$30,0)),INDEX(Rates!$E$6:$E$30,MATCH(E32,Rates!$A$6:$A$30,0)))),0))</f>
        <v/>
      </c>
      <c r="J32" s="23" t="str">
        <f aca="false">IF(E32="","",ROUND(F32*I32,0))</f>
        <v/>
      </c>
      <c r="K32" s="24" t="str">
        <f aca="false">IF(OR(G32="",J32=0),"",IF(MONTH(G32)=3,DATE(YEAR(G32),Settings!$C$9,Settings!$C$8),DATE(YEAR(G32),MONTH(G32)+1,Settings!$C$7)))</f>
        <v/>
      </c>
      <c r="L32" s="21"/>
      <c r="M32" s="8"/>
      <c r="N32" s="10" t="str">
        <f aca="false">IF(E32="","",IF(J32=0,"Below threshold",IF(L32="",IF(Settings!$C$11&gt;K32,"Overdue - not deposited","Pending (not yet due)"),IF(L32&lt;=K32,"Deposited on time","Deposited late"))))</f>
        <v/>
      </c>
      <c r="O32" s="25" t="str">
        <f aca="false">IF(OR(J32="",J32=0,G32=""),"",IF(N32="Deposited on time",0,IF(N32="Pending (not yet due)",0,MAX(0,(YEAR(IF(L32="",Settings!$C$11,L32))-YEAR(G32))*12+MONTH(IF(L32="",Settings!$C$11,L32))-MONTH(G32)+1))))</f>
        <v/>
      </c>
      <c r="P32" s="23" t="str">
        <f aca="false">IF(O32="","",ROUND(J32*Settings!$C$10*O32,0))</f>
        <v/>
      </c>
    </row>
    <row r="33" customFormat="false" ht="15" hidden="false" customHeight="false" outlineLevel="0" collapsed="false">
      <c r="A33" s="8"/>
      <c r="B33" s="8"/>
      <c r="C33" s="8"/>
      <c r="D33" s="8"/>
      <c r="E33" s="8"/>
      <c r="F33" s="18"/>
      <c r="G33" s="21"/>
      <c r="H33" s="11" t="str">
        <f aca="false">IF(E33="","",IFERROR(INDEX(Rates!$B$6:$B$30,MATCH(E33,Rates!$A$6:$A$30,0)),"Not in rate table"))</f>
        <v/>
      </c>
      <c r="I33" s="22" t="str">
        <f aca="false">IF(E33="","",IFERROR(IF(F33&lt;=INDEX(Rates!$C$6:$C$30,MATCH(E33,Rates!$A$6:$A$30,0)),0,IF(D33="Yes",INDEX(Rates!$D$6:$D$30,MATCH(E33,Rates!$A$6:$A$30,0)),INDEX(Rates!$E$6:$E$30,MATCH(E33,Rates!$A$6:$A$30,0)))),0))</f>
        <v/>
      </c>
      <c r="J33" s="23" t="str">
        <f aca="false">IF(E33="","",ROUND(F33*I33,0))</f>
        <v/>
      </c>
      <c r="K33" s="24" t="str">
        <f aca="false">IF(OR(G33="",J33=0),"",IF(MONTH(G33)=3,DATE(YEAR(G33),Settings!$C$9,Settings!$C$8),DATE(YEAR(G33),MONTH(G33)+1,Settings!$C$7)))</f>
        <v/>
      </c>
      <c r="L33" s="21"/>
      <c r="M33" s="8"/>
      <c r="N33" s="10" t="str">
        <f aca="false">IF(E33="","",IF(J33=0,"Below threshold",IF(L33="",IF(Settings!$C$11&gt;K33,"Overdue - not deposited","Pending (not yet due)"),IF(L33&lt;=K33,"Deposited on time","Deposited late"))))</f>
        <v/>
      </c>
      <c r="O33" s="25" t="str">
        <f aca="false">IF(OR(J33="",J33=0,G33=""),"",IF(N33="Deposited on time",0,IF(N33="Pending (not yet due)",0,MAX(0,(YEAR(IF(L33="",Settings!$C$11,L33))-YEAR(G33))*12+MONTH(IF(L33="",Settings!$C$11,L33))-MONTH(G33)+1))))</f>
        <v/>
      </c>
      <c r="P33" s="23" t="str">
        <f aca="false">IF(O33="","",ROUND(J33*Settings!$C$10*O33,0))</f>
        <v/>
      </c>
    </row>
    <row r="34" customFormat="false" ht="15" hidden="false" customHeight="false" outlineLevel="0" collapsed="false">
      <c r="A34" s="8"/>
      <c r="B34" s="8"/>
      <c r="C34" s="8"/>
      <c r="D34" s="8"/>
      <c r="E34" s="8"/>
      <c r="F34" s="18"/>
      <c r="G34" s="21"/>
      <c r="H34" s="11" t="str">
        <f aca="false">IF(E34="","",IFERROR(INDEX(Rates!$B$6:$B$30,MATCH(E34,Rates!$A$6:$A$30,0)),"Not in rate table"))</f>
        <v/>
      </c>
      <c r="I34" s="22" t="str">
        <f aca="false">IF(E34="","",IFERROR(IF(F34&lt;=INDEX(Rates!$C$6:$C$30,MATCH(E34,Rates!$A$6:$A$30,0)),0,IF(D34="Yes",INDEX(Rates!$D$6:$D$30,MATCH(E34,Rates!$A$6:$A$30,0)),INDEX(Rates!$E$6:$E$30,MATCH(E34,Rates!$A$6:$A$30,0)))),0))</f>
        <v/>
      </c>
      <c r="J34" s="23" t="str">
        <f aca="false">IF(E34="","",ROUND(F34*I34,0))</f>
        <v/>
      </c>
      <c r="K34" s="24" t="str">
        <f aca="false">IF(OR(G34="",J34=0),"",IF(MONTH(G34)=3,DATE(YEAR(G34),Settings!$C$9,Settings!$C$8),DATE(YEAR(G34),MONTH(G34)+1,Settings!$C$7)))</f>
        <v/>
      </c>
      <c r="L34" s="21"/>
      <c r="M34" s="8"/>
      <c r="N34" s="10" t="str">
        <f aca="false">IF(E34="","",IF(J34=0,"Below threshold",IF(L34="",IF(Settings!$C$11&gt;K34,"Overdue - not deposited","Pending (not yet due)"),IF(L34&lt;=K34,"Deposited on time","Deposited late"))))</f>
        <v/>
      </c>
      <c r="O34" s="25" t="str">
        <f aca="false">IF(OR(J34="",J34=0,G34=""),"",IF(N34="Deposited on time",0,IF(N34="Pending (not yet due)",0,MAX(0,(YEAR(IF(L34="",Settings!$C$11,L34))-YEAR(G34))*12+MONTH(IF(L34="",Settings!$C$11,L34))-MONTH(G34)+1))))</f>
        <v/>
      </c>
      <c r="P34" s="23" t="str">
        <f aca="false">IF(O34="","",ROUND(J34*Settings!$C$10*O34,0))</f>
        <v/>
      </c>
    </row>
    <row r="35" customFormat="false" ht="15" hidden="false" customHeight="false" outlineLevel="0" collapsed="false">
      <c r="A35" s="8"/>
      <c r="B35" s="8"/>
      <c r="C35" s="8"/>
      <c r="D35" s="8"/>
      <c r="E35" s="8"/>
      <c r="F35" s="18"/>
      <c r="G35" s="21"/>
      <c r="H35" s="11" t="str">
        <f aca="false">IF(E35="","",IFERROR(INDEX(Rates!$B$6:$B$30,MATCH(E35,Rates!$A$6:$A$30,0)),"Not in rate table"))</f>
        <v/>
      </c>
      <c r="I35" s="22" t="str">
        <f aca="false">IF(E35="","",IFERROR(IF(F35&lt;=INDEX(Rates!$C$6:$C$30,MATCH(E35,Rates!$A$6:$A$30,0)),0,IF(D35="Yes",INDEX(Rates!$D$6:$D$30,MATCH(E35,Rates!$A$6:$A$30,0)),INDEX(Rates!$E$6:$E$30,MATCH(E35,Rates!$A$6:$A$30,0)))),0))</f>
        <v/>
      </c>
      <c r="J35" s="23" t="str">
        <f aca="false">IF(E35="","",ROUND(F35*I35,0))</f>
        <v/>
      </c>
      <c r="K35" s="24" t="str">
        <f aca="false">IF(OR(G35="",J35=0),"",IF(MONTH(G35)=3,DATE(YEAR(G35),Settings!$C$9,Settings!$C$8),DATE(YEAR(G35),MONTH(G35)+1,Settings!$C$7)))</f>
        <v/>
      </c>
      <c r="L35" s="21"/>
      <c r="M35" s="8"/>
      <c r="N35" s="10" t="str">
        <f aca="false">IF(E35="","",IF(J35=0,"Below threshold",IF(L35="",IF(Settings!$C$11&gt;K35,"Overdue - not deposited","Pending (not yet due)"),IF(L35&lt;=K35,"Deposited on time","Deposited late"))))</f>
        <v/>
      </c>
      <c r="O35" s="25" t="str">
        <f aca="false">IF(OR(J35="",J35=0,G35=""),"",IF(N35="Deposited on time",0,IF(N35="Pending (not yet due)",0,MAX(0,(YEAR(IF(L35="",Settings!$C$11,L35))-YEAR(G35))*12+MONTH(IF(L35="",Settings!$C$11,L35))-MONTH(G35)+1))))</f>
        <v/>
      </c>
      <c r="P35" s="23" t="str">
        <f aca="false">IF(O35="","",ROUND(J35*Settings!$C$10*O35,0))</f>
        <v/>
      </c>
    </row>
    <row r="36" customFormat="false" ht="15" hidden="false" customHeight="false" outlineLevel="0" collapsed="false">
      <c r="A36" s="8"/>
      <c r="B36" s="8"/>
      <c r="C36" s="8"/>
      <c r="D36" s="8"/>
      <c r="E36" s="8"/>
      <c r="F36" s="18"/>
      <c r="G36" s="21"/>
      <c r="H36" s="11" t="str">
        <f aca="false">IF(E36="","",IFERROR(INDEX(Rates!$B$6:$B$30,MATCH(E36,Rates!$A$6:$A$30,0)),"Not in rate table"))</f>
        <v/>
      </c>
      <c r="I36" s="22" t="str">
        <f aca="false">IF(E36="","",IFERROR(IF(F36&lt;=INDEX(Rates!$C$6:$C$30,MATCH(E36,Rates!$A$6:$A$30,0)),0,IF(D36="Yes",INDEX(Rates!$D$6:$D$30,MATCH(E36,Rates!$A$6:$A$30,0)),INDEX(Rates!$E$6:$E$30,MATCH(E36,Rates!$A$6:$A$30,0)))),0))</f>
        <v/>
      </c>
      <c r="J36" s="23" t="str">
        <f aca="false">IF(E36="","",ROUND(F36*I36,0))</f>
        <v/>
      </c>
      <c r="K36" s="24" t="str">
        <f aca="false">IF(OR(G36="",J36=0),"",IF(MONTH(G36)=3,DATE(YEAR(G36),Settings!$C$9,Settings!$C$8),DATE(YEAR(G36),MONTH(G36)+1,Settings!$C$7)))</f>
        <v/>
      </c>
      <c r="L36" s="21"/>
      <c r="M36" s="8"/>
      <c r="N36" s="10" t="str">
        <f aca="false">IF(E36="","",IF(J36=0,"Below threshold",IF(L36="",IF(Settings!$C$11&gt;K36,"Overdue - not deposited","Pending (not yet due)"),IF(L36&lt;=K36,"Deposited on time","Deposited late"))))</f>
        <v/>
      </c>
      <c r="O36" s="25" t="str">
        <f aca="false">IF(OR(J36="",J36=0,G36=""),"",IF(N36="Deposited on time",0,IF(N36="Pending (not yet due)",0,MAX(0,(YEAR(IF(L36="",Settings!$C$11,L36))-YEAR(G36))*12+MONTH(IF(L36="",Settings!$C$11,L36))-MONTH(G36)+1))))</f>
        <v/>
      </c>
      <c r="P36" s="23" t="str">
        <f aca="false">IF(O36="","",ROUND(J36*Settings!$C$10*O36,0))</f>
        <v/>
      </c>
    </row>
    <row r="37" customFormat="false" ht="15" hidden="false" customHeight="false" outlineLevel="0" collapsed="false">
      <c r="A37" s="8"/>
      <c r="B37" s="8"/>
      <c r="C37" s="8"/>
      <c r="D37" s="8"/>
      <c r="E37" s="8"/>
      <c r="F37" s="18"/>
      <c r="G37" s="21"/>
      <c r="H37" s="11" t="str">
        <f aca="false">IF(E37="","",IFERROR(INDEX(Rates!$B$6:$B$30,MATCH(E37,Rates!$A$6:$A$30,0)),"Not in rate table"))</f>
        <v/>
      </c>
      <c r="I37" s="22" t="str">
        <f aca="false">IF(E37="","",IFERROR(IF(F37&lt;=INDEX(Rates!$C$6:$C$30,MATCH(E37,Rates!$A$6:$A$30,0)),0,IF(D37="Yes",INDEX(Rates!$D$6:$D$30,MATCH(E37,Rates!$A$6:$A$30,0)),INDEX(Rates!$E$6:$E$30,MATCH(E37,Rates!$A$6:$A$30,0)))),0))</f>
        <v/>
      </c>
      <c r="J37" s="23" t="str">
        <f aca="false">IF(E37="","",ROUND(F37*I37,0))</f>
        <v/>
      </c>
      <c r="K37" s="24" t="str">
        <f aca="false">IF(OR(G37="",J37=0),"",IF(MONTH(G37)=3,DATE(YEAR(G37),Settings!$C$9,Settings!$C$8),DATE(YEAR(G37),MONTH(G37)+1,Settings!$C$7)))</f>
        <v/>
      </c>
      <c r="L37" s="21"/>
      <c r="M37" s="8"/>
      <c r="N37" s="10" t="str">
        <f aca="false">IF(E37="","",IF(J37=0,"Below threshold",IF(L37="",IF(Settings!$C$11&gt;K37,"Overdue - not deposited","Pending (not yet due)"),IF(L37&lt;=K37,"Deposited on time","Deposited late"))))</f>
        <v/>
      </c>
      <c r="O37" s="25" t="str">
        <f aca="false">IF(OR(J37="",J37=0,G37=""),"",IF(N37="Deposited on time",0,IF(N37="Pending (not yet due)",0,MAX(0,(YEAR(IF(L37="",Settings!$C$11,L37))-YEAR(G37))*12+MONTH(IF(L37="",Settings!$C$11,L37))-MONTH(G37)+1))))</f>
        <v/>
      </c>
      <c r="P37" s="23" t="str">
        <f aca="false">IF(O37="","",ROUND(J37*Settings!$C$10*O37,0))</f>
        <v/>
      </c>
    </row>
    <row r="38" customFormat="false" ht="15" hidden="false" customHeight="false" outlineLevel="0" collapsed="false">
      <c r="A38" s="8"/>
      <c r="B38" s="8"/>
      <c r="C38" s="8"/>
      <c r="D38" s="8"/>
      <c r="E38" s="8"/>
      <c r="F38" s="18"/>
      <c r="G38" s="21"/>
      <c r="H38" s="11" t="str">
        <f aca="false">IF(E38="","",IFERROR(INDEX(Rates!$B$6:$B$30,MATCH(E38,Rates!$A$6:$A$30,0)),"Not in rate table"))</f>
        <v/>
      </c>
      <c r="I38" s="22" t="str">
        <f aca="false">IF(E38="","",IFERROR(IF(F38&lt;=INDEX(Rates!$C$6:$C$30,MATCH(E38,Rates!$A$6:$A$30,0)),0,IF(D38="Yes",INDEX(Rates!$D$6:$D$30,MATCH(E38,Rates!$A$6:$A$30,0)),INDEX(Rates!$E$6:$E$30,MATCH(E38,Rates!$A$6:$A$30,0)))),0))</f>
        <v/>
      </c>
      <c r="J38" s="23" t="str">
        <f aca="false">IF(E38="","",ROUND(F38*I38,0))</f>
        <v/>
      </c>
      <c r="K38" s="24" t="str">
        <f aca="false">IF(OR(G38="",J38=0),"",IF(MONTH(G38)=3,DATE(YEAR(G38),Settings!$C$9,Settings!$C$8),DATE(YEAR(G38),MONTH(G38)+1,Settings!$C$7)))</f>
        <v/>
      </c>
      <c r="L38" s="21"/>
      <c r="M38" s="8"/>
      <c r="N38" s="10" t="str">
        <f aca="false">IF(E38="","",IF(J38=0,"Below threshold",IF(L38="",IF(Settings!$C$11&gt;K38,"Overdue - not deposited","Pending (not yet due)"),IF(L38&lt;=K38,"Deposited on time","Deposited late"))))</f>
        <v/>
      </c>
      <c r="O38" s="25" t="str">
        <f aca="false">IF(OR(J38="",J38=0,G38=""),"",IF(N38="Deposited on time",0,IF(N38="Pending (not yet due)",0,MAX(0,(YEAR(IF(L38="",Settings!$C$11,L38))-YEAR(G38))*12+MONTH(IF(L38="",Settings!$C$11,L38))-MONTH(G38)+1))))</f>
        <v/>
      </c>
      <c r="P38" s="23" t="str">
        <f aca="false">IF(O38="","",ROUND(J38*Settings!$C$10*O38,0))</f>
        <v/>
      </c>
    </row>
    <row r="39" customFormat="false" ht="15" hidden="false" customHeight="false" outlineLevel="0" collapsed="false">
      <c r="A39" s="8"/>
      <c r="B39" s="8"/>
      <c r="C39" s="8"/>
      <c r="D39" s="8"/>
      <c r="E39" s="8"/>
      <c r="F39" s="18"/>
      <c r="G39" s="21"/>
      <c r="H39" s="11" t="str">
        <f aca="false">IF(E39="","",IFERROR(INDEX(Rates!$B$6:$B$30,MATCH(E39,Rates!$A$6:$A$30,0)),"Not in rate table"))</f>
        <v/>
      </c>
      <c r="I39" s="22" t="str">
        <f aca="false">IF(E39="","",IFERROR(IF(F39&lt;=INDEX(Rates!$C$6:$C$30,MATCH(E39,Rates!$A$6:$A$30,0)),0,IF(D39="Yes",INDEX(Rates!$D$6:$D$30,MATCH(E39,Rates!$A$6:$A$30,0)),INDEX(Rates!$E$6:$E$30,MATCH(E39,Rates!$A$6:$A$30,0)))),0))</f>
        <v/>
      </c>
      <c r="J39" s="23" t="str">
        <f aca="false">IF(E39="","",ROUND(F39*I39,0))</f>
        <v/>
      </c>
      <c r="K39" s="24" t="str">
        <f aca="false">IF(OR(G39="",J39=0),"",IF(MONTH(G39)=3,DATE(YEAR(G39),Settings!$C$9,Settings!$C$8),DATE(YEAR(G39),MONTH(G39)+1,Settings!$C$7)))</f>
        <v/>
      </c>
      <c r="L39" s="21"/>
      <c r="M39" s="8"/>
      <c r="N39" s="10" t="str">
        <f aca="false">IF(E39="","",IF(J39=0,"Below threshold",IF(L39="",IF(Settings!$C$11&gt;K39,"Overdue - not deposited","Pending (not yet due)"),IF(L39&lt;=K39,"Deposited on time","Deposited late"))))</f>
        <v/>
      </c>
      <c r="O39" s="25" t="str">
        <f aca="false">IF(OR(J39="",J39=0,G39=""),"",IF(N39="Deposited on time",0,IF(N39="Pending (not yet due)",0,MAX(0,(YEAR(IF(L39="",Settings!$C$11,L39))-YEAR(G39))*12+MONTH(IF(L39="",Settings!$C$11,L39))-MONTH(G39)+1))))</f>
        <v/>
      </c>
      <c r="P39" s="23" t="str">
        <f aca="false">IF(O39="","",ROUND(J39*Settings!$C$10*O39,0))</f>
        <v/>
      </c>
    </row>
    <row r="40" customFormat="false" ht="15" hidden="false" customHeight="false" outlineLevel="0" collapsed="false">
      <c r="A40" s="8"/>
      <c r="B40" s="8"/>
      <c r="C40" s="8"/>
      <c r="D40" s="8"/>
      <c r="E40" s="8"/>
      <c r="F40" s="18"/>
      <c r="G40" s="21"/>
      <c r="H40" s="11" t="str">
        <f aca="false">IF(E40="","",IFERROR(INDEX(Rates!$B$6:$B$30,MATCH(E40,Rates!$A$6:$A$30,0)),"Not in rate table"))</f>
        <v/>
      </c>
      <c r="I40" s="22" t="str">
        <f aca="false">IF(E40="","",IFERROR(IF(F40&lt;=INDEX(Rates!$C$6:$C$30,MATCH(E40,Rates!$A$6:$A$30,0)),0,IF(D40="Yes",INDEX(Rates!$D$6:$D$30,MATCH(E40,Rates!$A$6:$A$30,0)),INDEX(Rates!$E$6:$E$30,MATCH(E40,Rates!$A$6:$A$30,0)))),0))</f>
        <v/>
      </c>
      <c r="J40" s="23" t="str">
        <f aca="false">IF(E40="","",ROUND(F40*I40,0))</f>
        <v/>
      </c>
      <c r="K40" s="24" t="str">
        <f aca="false">IF(OR(G40="",J40=0),"",IF(MONTH(G40)=3,DATE(YEAR(G40),Settings!$C$9,Settings!$C$8),DATE(YEAR(G40),MONTH(G40)+1,Settings!$C$7)))</f>
        <v/>
      </c>
      <c r="L40" s="21"/>
      <c r="M40" s="8"/>
      <c r="N40" s="10" t="str">
        <f aca="false">IF(E40="","",IF(J40=0,"Below threshold",IF(L40="",IF(Settings!$C$11&gt;K40,"Overdue - not deposited","Pending (not yet due)"),IF(L40&lt;=K40,"Deposited on time","Deposited late"))))</f>
        <v/>
      </c>
      <c r="O40" s="25" t="str">
        <f aca="false">IF(OR(J40="",J40=0,G40=""),"",IF(N40="Deposited on time",0,IF(N40="Pending (not yet due)",0,MAX(0,(YEAR(IF(L40="",Settings!$C$11,L40))-YEAR(G40))*12+MONTH(IF(L40="",Settings!$C$11,L40))-MONTH(G40)+1))))</f>
        <v/>
      </c>
      <c r="P40" s="23" t="str">
        <f aca="false">IF(O40="","",ROUND(J40*Settings!$C$10*O40,0))</f>
        <v/>
      </c>
    </row>
    <row r="41" customFormat="false" ht="15" hidden="false" customHeight="false" outlineLevel="0" collapsed="false">
      <c r="A41" s="8"/>
      <c r="B41" s="8"/>
      <c r="C41" s="8"/>
      <c r="D41" s="8"/>
      <c r="E41" s="8"/>
      <c r="F41" s="18"/>
      <c r="G41" s="21"/>
      <c r="H41" s="11" t="str">
        <f aca="false">IF(E41="","",IFERROR(INDEX(Rates!$B$6:$B$30,MATCH(E41,Rates!$A$6:$A$30,0)),"Not in rate table"))</f>
        <v/>
      </c>
      <c r="I41" s="22" t="str">
        <f aca="false">IF(E41="","",IFERROR(IF(F41&lt;=INDEX(Rates!$C$6:$C$30,MATCH(E41,Rates!$A$6:$A$30,0)),0,IF(D41="Yes",INDEX(Rates!$D$6:$D$30,MATCH(E41,Rates!$A$6:$A$30,0)),INDEX(Rates!$E$6:$E$30,MATCH(E41,Rates!$A$6:$A$30,0)))),0))</f>
        <v/>
      </c>
      <c r="J41" s="23" t="str">
        <f aca="false">IF(E41="","",ROUND(F41*I41,0))</f>
        <v/>
      </c>
      <c r="K41" s="24" t="str">
        <f aca="false">IF(OR(G41="",J41=0),"",IF(MONTH(G41)=3,DATE(YEAR(G41),Settings!$C$9,Settings!$C$8),DATE(YEAR(G41),MONTH(G41)+1,Settings!$C$7)))</f>
        <v/>
      </c>
      <c r="L41" s="21"/>
      <c r="M41" s="8"/>
      <c r="N41" s="10" t="str">
        <f aca="false">IF(E41="","",IF(J41=0,"Below threshold",IF(L41="",IF(Settings!$C$11&gt;K41,"Overdue - not deposited","Pending (not yet due)"),IF(L41&lt;=K41,"Deposited on time","Deposited late"))))</f>
        <v/>
      </c>
      <c r="O41" s="25" t="str">
        <f aca="false">IF(OR(J41="",J41=0,G41=""),"",IF(N41="Deposited on time",0,IF(N41="Pending (not yet due)",0,MAX(0,(YEAR(IF(L41="",Settings!$C$11,L41))-YEAR(G41))*12+MONTH(IF(L41="",Settings!$C$11,L41))-MONTH(G41)+1))))</f>
        <v/>
      </c>
      <c r="P41" s="23" t="str">
        <f aca="false">IF(O41="","",ROUND(J41*Settings!$C$10*O41,0))</f>
        <v/>
      </c>
    </row>
    <row r="42" customFormat="false" ht="15" hidden="false" customHeight="false" outlineLevel="0" collapsed="false">
      <c r="A42" s="8"/>
      <c r="B42" s="8"/>
      <c r="C42" s="8"/>
      <c r="D42" s="8"/>
      <c r="E42" s="8"/>
      <c r="F42" s="18"/>
      <c r="G42" s="21"/>
      <c r="H42" s="11" t="str">
        <f aca="false">IF(E42="","",IFERROR(INDEX(Rates!$B$6:$B$30,MATCH(E42,Rates!$A$6:$A$30,0)),"Not in rate table"))</f>
        <v/>
      </c>
      <c r="I42" s="22" t="str">
        <f aca="false">IF(E42="","",IFERROR(IF(F42&lt;=INDEX(Rates!$C$6:$C$30,MATCH(E42,Rates!$A$6:$A$30,0)),0,IF(D42="Yes",INDEX(Rates!$D$6:$D$30,MATCH(E42,Rates!$A$6:$A$30,0)),INDEX(Rates!$E$6:$E$30,MATCH(E42,Rates!$A$6:$A$30,0)))),0))</f>
        <v/>
      </c>
      <c r="J42" s="23" t="str">
        <f aca="false">IF(E42="","",ROUND(F42*I42,0))</f>
        <v/>
      </c>
      <c r="K42" s="24" t="str">
        <f aca="false">IF(OR(G42="",J42=0),"",IF(MONTH(G42)=3,DATE(YEAR(G42),Settings!$C$9,Settings!$C$8),DATE(YEAR(G42),MONTH(G42)+1,Settings!$C$7)))</f>
        <v/>
      </c>
      <c r="L42" s="21"/>
      <c r="M42" s="8"/>
      <c r="N42" s="10" t="str">
        <f aca="false">IF(E42="","",IF(J42=0,"Below threshold",IF(L42="",IF(Settings!$C$11&gt;K42,"Overdue - not deposited","Pending (not yet due)"),IF(L42&lt;=K42,"Deposited on time","Deposited late"))))</f>
        <v/>
      </c>
      <c r="O42" s="25" t="str">
        <f aca="false">IF(OR(J42="",J42=0,G42=""),"",IF(N42="Deposited on time",0,IF(N42="Pending (not yet due)",0,MAX(0,(YEAR(IF(L42="",Settings!$C$11,L42))-YEAR(G42))*12+MONTH(IF(L42="",Settings!$C$11,L42))-MONTH(G42)+1))))</f>
        <v/>
      </c>
      <c r="P42" s="23" t="str">
        <f aca="false">IF(O42="","",ROUND(J42*Settings!$C$10*O42,0))</f>
        <v/>
      </c>
    </row>
    <row r="43" customFormat="false" ht="15" hidden="false" customHeight="false" outlineLevel="0" collapsed="false">
      <c r="A43" s="8"/>
      <c r="B43" s="8"/>
      <c r="C43" s="8"/>
      <c r="D43" s="8"/>
      <c r="E43" s="8"/>
      <c r="F43" s="18"/>
      <c r="G43" s="21"/>
      <c r="H43" s="11" t="str">
        <f aca="false">IF(E43="","",IFERROR(INDEX(Rates!$B$6:$B$30,MATCH(E43,Rates!$A$6:$A$30,0)),"Not in rate table"))</f>
        <v/>
      </c>
      <c r="I43" s="22" t="str">
        <f aca="false">IF(E43="","",IFERROR(IF(F43&lt;=INDEX(Rates!$C$6:$C$30,MATCH(E43,Rates!$A$6:$A$30,0)),0,IF(D43="Yes",INDEX(Rates!$D$6:$D$30,MATCH(E43,Rates!$A$6:$A$30,0)),INDEX(Rates!$E$6:$E$30,MATCH(E43,Rates!$A$6:$A$30,0)))),0))</f>
        <v/>
      </c>
      <c r="J43" s="23" t="str">
        <f aca="false">IF(E43="","",ROUND(F43*I43,0))</f>
        <v/>
      </c>
      <c r="K43" s="24" t="str">
        <f aca="false">IF(OR(G43="",J43=0),"",IF(MONTH(G43)=3,DATE(YEAR(G43),Settings!$C$9,Settings!$C$8),DATE(YEAR(G43),MONTH(G43)+1,Settings!$C$7)))</f>
        <v/>
      </c>
      <c r="L43" s="21"/>
      <c r="M43" s="8"/>
      <c r="N43" s="10" t="str">
        <f aca="false">IF(E43="","",IF(J43=0,"Below threshold",IF(L43="",IF(Settings!$C$11&gt;K43,"Overdue - not deposited","Pending (not yet due)"),IF(L43&lt;=K43,"Deposited on time","Deposited late"))))</f>
        <v/>
      </c>
      <c r="O43" s="25" t="str">
        <f aca="false">IF(OR(J43="",J43=0,G43=""),"",IF(N43="Deposited on time",0,IF(N43="Pending (not yet due)",0,MAX(0,(YEAR(IF(L43="",Settings!$C$11,L43))-YEAR(G43))*12+MONTH(IF(L43="",Settings!$C$11,L43))-MONTH(G43)+1))))</f>
        <v/>
      </c>
      <c r="P43" s="23" t="str">
        <f aca="false">IF(O43="","",ROUND(J43*Settings!$C$10*O43,0))</f>
        <v/>
      </c>
    </row>
    <row r="44" customFormat="false" ht="15" hidden="false" customHeight="false" outlineLevel="0" collapsed="false">
      <c r="A44" s="8"/>
      <c r="B44" s="8"/>
      <c r="C44" s="8"/>
      <c r="D44" s="8"/>
      <c r="E44" s="8"/>
      <c r="F44" s="18"/>
      <c r="G44" s="21"/>
      <c r="H44" s="11" t="str">
        <f aca="false">IF(E44="","",IFERROR(INDEX(Rates!$B$6:$B$30,MATCH(E44,Rates!$A$6:$A$30,0)),"Not in rate table"))</f>
        <v/>
      </c>
      <c r="I44" s="22" t="str">
        <f aca="false">IF(E44="","",IFERROR(IF(F44&lt;=INDEX(Rates!$C$6:$C$30,MATCH(E44,Rates!$A$6:$A$30,0)),0,IF(D44="Yes",INDEX(Rates!$D$6:$D$30,MATCH(E44,Rates!$A$6:$A$30,0)),INDEX(Rates!$E$6:$E$30,MATCH(E44,Rates!$A$6:$A$30,0)))),0))</f>
        <v/>
      </c>
      <c r="J44" s="23" t="str">
        <f aca="false">IF(E44="","",ROUND(F44*I44,0))</f>
        <v/>
      </c>
      <c r="K44" s="24" t="str">
        <f aca="false">IF(OR(G44="",J44=0),"",IF(MONTH(G44)=3,DATE(YEAR(G44),Settings!$C$9,Settings!$C$8),DATE(YEAR(G44),MONTH(G44)+1,Settings!$C$7)))</f>
        <v/>
      </c>
      <c r="L44" s="21"/>
      <c r="M44" s="8"/>
      <c r="N44" s="10" t="str">
        <f aca="false">IF(E44="","",IF(J44=0,"Below threshold",IF(L44="",IF(Settings!$C$11&gt;K44,"Overdue - not deposited","Pending (not yet due)"),IF(L44&lt;=K44,"Deposited on time","Deposited late"))))</f>
        <v/>
      </c>
      <c r="O44" s="25" t="str">
        <f aca="false">IF(OR(J44="",J44=0,G44=""),"",IF(N44="Deposited on time",0,IF(N44="Pending (not yet due)",0,MAX(0,(YEAR(IF(L44="",Settings!$C$11,L44))-YEAR(G44))*12+MONTH(IF(L44="",Settings!$C$11,L44))-MONTH(G44)+1))))</f>
        <v/>
      </c>
      <c r="P44" s="23" t="str">
        <f aca="false">IF(O44="","",ROUND(J44*Settings!$C$10*O44,0))</f>
        <v/>
      </c>
    </row>
    <row r="45" customFormat="false" ht="15" hidden="false" customHeight="false" outlineLevel="0" collapsed="false">
      <c r="A45" s="8"/>
      <c r="B45" s="8"/>
      <c r="C45" s="8"/>
      <c r="D45" s="8"/>
      <c r="E45" s="8"/>
      <c r="F45" s="18"/>
      <c r="G45" s="21"/>
      <c r="H45" s="11" t="str">
        <f aca="false">IF(E45="","",IFERROR(INDEX(Rates!$B$6:$B$30,MATCH(E45,Rates!$A$6:$A$30,0)),"Not in rate table"))</f>
        <v/>
      </c>
      <c r="I45" s="22" t="str">
        <f aca="false">IF(E45="","",IFERROR(IF(F45&lt;=INDEX(Rates!$C$6:$C$30,MATCH(E45,Rates!$A$6:$A$30,0)),0,IF(D45="Yes",INDEX(Rates!$D$6:$D$30,MATCH(E45,Rates!$A$6:$A$30,0)),INDEX(Rates!$E$6:$E$30,MATCH(E45,Rates!$A$6:$A$30,0)))),0))</f>
        <v/>
      </c>
      <c r="J45" s="23" t="str">
        <f aca="false">IF(E45="","",ROUND(F45*I45,0))</f>
        <v/>
      </c>
      <c r="K45" s="24" t="str">
        <f aca="false">IF(OR(G45="",J45=0),"",IF(MONTH(G45)=3,DATE(YEAR(G45),Settings!$C$9,Settings!$C$8),DATE(YEAR(G45),MONTH(G45)+1,Settings!$C$7)))</f>
        <v/>
      </c>
      <c r="L45" s="21"/>
      <c r="M45" s="8"/>
      <c r="N45" s="10" t="str">
        <f aca="false">IF(E45="","",IF(J45=0,"Below threshold",IF(L45="",IF(Settings!$C$11&gt;K45,"Overdue - not deposited","Pending (not yet due)"),IF(L45&lt;=K45,"Deposited on time","Deposited late"))))</f>
        <v/>
      </c>
      <c r="O45" s="25" t="str">
        <f aca="false">IF(OR(J45="",J45=0,G45=""),"",IF(N45="Deposited on time",0,IF(N45="Pending (not yet due)",0,MAX(0,(YEAR(IF(L45="",Settings!$C$11,L45))-YEAR(G45))*12+MONTH(IF(L45="",Settings!$C$11,L45))-MONTH(G45)+1))))</f>
        <v/>
      </c>
      <c r="P45" s="23" t="str">
        <f aca="false">IF(O45="","",ROUND(J45*Settings!$C$10*O45,0))</f>
        <v/>
      </c>
    </row>
    <row r="46" customFormat="false" ht="15" hidden="false" customHeight="false" outlineLevel="0" collapsed="false">
      <c r="A46" s="8"/>
      <c r="B46" s="8"/>
      <c r="C46" s="8"/>
      <c r="D46" s="8"/>
      <c r="E46" s="8"/>
      <c r="F46" s="18"/>
      <c r="G46" s="21"/>
      <c r="H46" s="11" t="str">
        <f aca="false">IF(E46="","",IFERROR(INDEX(Rates!$B$6:$B$30,MATCH(E46,Rates!$A$6:$A$30,0)),"Not in rate table"))</f>
        <v/>
      </c>
      <c r="I46" s="22" t="str">
        <f aca="false">IF(E46="","",IFERROR(IF(F46&lt;=INDEX(Rates!$C$6:$C$30,MATCH(E46,Rates!$A$6:$A$30,0)),0,IF(D46="Yes",INDEX(Rates!$D$6:$D$30,MATCH(E46,Rates!$A$6:$A$30,0)),INDEX(Rates!$E$6:$E$30,MATCH(E46,Rates!$A$6:$A$30,0)))),0))</f>
        <v/>
      </c>
      <c r="J46" s="23" t="str">
        <f aca="false">IF(E46="","",ROUND(F46*I46,0))</f>
        <v/>
      </c>
      <c r="K46" s="24" t="str">
        <f aca="false">IF(OR(G46="",J46=0),"",IF(MONTH(G46)=3,DATE(YEAR(G46),Settings!$C$9,Settings!$C$8),DATE(YEAR(G46),MONTH(G46)+1,Settings!$C$7)))</f>
        <v/>
      </c>
      <c r="L46" s="21"/>
      <c r="M46" s="8"/>
      <c r="N46" s="10" t="str">
        <f aca="false">IF(E46="","",IF(J46=0,"Below threshold",IF(L46="",IF(Settings!$C$11&gt;K46,"Overdue - not deposited","Pending (not yet due)"),IF(L46&lt;=K46,"Deposited on time","Deposited late"))))</f>
        <v/>
      </c>
      <c r="O46" s="25" t="str">
        <f aca="false">IF(OR(J46="",J46=0,G46=""),"",IF(N46="Deposited on time",0,IF(N46="Pending (not yet due)",0,MAX(0,(YEAR(IF(L46="",Settings!$C$11,L46))-YEAR(G46))*12+MONTH(IF(L46="",Settings!$C$11,L46))-MONTH(G46)+1))))</f>
        <v/>
      </c>
      <c r="P46" s="23" t="str">
        <f aca="false">IF(O46="","",ROUND(J46*Settings!$C$10*O46,0))</f>
        <v/>
      </c>
    </row>
    <row r="47" customFormat="false" ht="15" hidden="false" customHeight="false" outlineLevel="0" collapsed="false">
      <c r="A47" s="8"/>
      <c r="B47" s="8"/>
      <c r="C47" s="8"/>
      <c r="D47" s="8"/>
      <c r="E47" s="8"/>
      <c r="F47" s="18"/>
      <c r="G47" s="21"/>
      <c r="H47" s="11" t="str">
        <f aca="false">IF(E47="","",IFERROR(INDEX(Rates!$B$6:$B$30,MATCH(E47,Rates!$A$6:$A$30,0)),"Not in rate table"))</f>
        <v/>
      </c>
      <c r="I47" s="22" t="str">
        <f aca="false">IF(E47="","",IFERROR(IF(F47&lt;=INDEX(Rates!$C$6:$C$30,MATCH(E47,Rates!$A$6:$A$30,0)),0,IF(D47="Yes",INDEX(Rates!$D$6:$D$30,MATCH(E47,Rates!$A$6:$A$30,0)),INDEX(Rates!$E$6:$E$30,MATCH(E47,Rates!$A$6:$A$30,0)))),0))</f>
        <v/>
      </c>
      <c r="J47" s="23" t="str">
        <f aca="false">IF(E47="","",ROUND(F47*I47,0))</f>
        <v/>
      </c>
      <c r="K47" s="24" t="str">
        <f aca="false">IF(OR(G47="",J47=0),"",IF(MONTH(G47)=3,DATE(YEAR(G47),Settings!$C$9,Settings!$C$8),DATE(YEAR(G47),MONTH(G47)+1,Settings!$C$7)))</f>
        <v/>
      </c>
      <c r="L47" s="21"/>
      <c r="M47" s="8"/>
      <c r="N47" s="10" t="str">
        <f aca="false">IF(E47="","",IF(J47=0,"Below threshold",IF(L47="",IF(Settings!$C$11&gt;K47,"Overdue - not deposited","Pending (not yet due)"),IF(L47&lt;=K47,"Deposited on time","Deposited late"))))</f>
        <v/>
      </c>
      <c r="O47" s="25" t="str">
        <f aca="false">IF(OR(J47="",J47=0,G47=""),"",IF(N47="Deposited on time",0,IF(N47="Pending (not yet due)",0,MAX(0,(YEAR(IF(L47="",Settings!$C$11,L47))-YEAR(G47))*12+MONTH(IF(L47="",Settings!$C$11,L47))-MONTH(G47)+1))))</f>
        <v/>
      </c>
      <c r="P47" s="23" t="str">
        <f aca="false">IF(O47="","",ROUND(J47*Settings!$C$10*O47,0))</f>
        <v/>
      </c>
    </row>
    <row r="48" customFormat="false" ht="15" hidden="false" customHeight="false" outlineLevel="0" collapsed="false">
      <c r="A48" s="8"/>
      <c r="B48" s="8"/>
      <c r="C48" s="8"/>
      <c r="D48" s="8"/>
      <c r="E48" s="8"/>
      <c r="F48" s="18"/>
      <c r="G48" s="21"/>
      <c r="H48" s="11" t="str">
        <f aca="false">IF(E48="","",IFERROR(INDEX(Rates!$B$6:$B$30,MATCH(E48,Rates!$A$6:$A$30,0)),"Not in rate table"))</f>
        <v/>
      </c>
      <c r="I48" s="22" t="str">
        <f aca="false">IF(E48="","",IFERROR(IF(F48&lt;=INDEX(Rates!$C$6:$C$30,MATCH(E48,Rates!$A$6:$A$30,0)),0,IF(D48="Yes",INDEX(Rates!$D$6:$D$30,MATCH(E48,Rates!$A$6:$A$30,0)),INDEX(Rates!$E$6:$E$30,MATCH(E48,Rates!$A$6:$A$30,0)))),0))</f>
        <v/>
      </c>
      <c r="J48" s="23" t="str">
        <f aca="false">IF(E48="","",ROUND(F48*I48,0))</f>
        <v/>
      </c>
      <c r="K48" s="24" t="str">
        <f aca="false">IF(OR(G48="",J48=0),"",IF(MONTH(G48)=3,DATE(YEAR(G48),Settings!$C$9,Settings!$C$8),DATE(YEAR(G48),MONTH(G48)+1,Settings!$C$7)))</f>
        <v/>
      </c>
      <c r="L48" s="21"/>
      <c r="M48" s="8"/>
      <c r="N48" s="10" t="str">
        <f aca="false">IF(E48="","",IF(J48=0,"Below threshold",IF(L48="",IF(Settings!$C$11&gt;K48,"Overdue - not deposited","Pending (not yet due)"),IF(L48&lt;=K48,"Deposited on time","Deposited late"))))</f>
        <v/>
      </c>
      <c r="O48" s="25" t="str">
        <f aca="false">IF(OR(J48="",J48=0,G48=""),"",IF(N48="Deposited on time",0,IF(N48="Pending (not yet due)",0,MAX(0,(YEAR(IF(L48="",Settings!$C$11,L48))-YEAR(G48))*12+MONTH(IF(L48="",Settings!$C$11,L48))-MONTH(G48)+1))))</f>
        <v/>
      </c>
      <c r="P48" s="23" t="str">
        <f aca="false">IF(O48="","",ROUND(J48*Settings!$C$10*O48,0))</f>
        <v/>
      </c>
    </row>
    <row r="49" customFormat="false" ht="15" hidden="false" customHeight="false" outlineLevel="0" collapsed="false">
      <c r="A49" s="8"/>
      <c r="B49" s="8"/>
      <c r="C49" s="8"/>
      <c r="D49" s="8"/>
      <c r="E49" s="8"/>
      <c r="F49" s="18"/>
      <c r="G49" s="21"/>
      <c r="H49" s="11" t="str">
        <f aca="false">IF(E49="","",IFERROR(INDEX(Rates!$B$6:$B$30,MATCH(E49,Rates!$A$6:$A$30,0)),"Not in rate table"))</f>
        <v/>
      </c>
      <c r="I49" s="22" t="str">
        <f aca="false">IF(E49="","",IFERROR(IF(F49&lt;=INDEX(Rates!$C$6:$C$30,MATCH(E49,Rates!$A$6:$A$30,0)),0,IF(D49="Yes",INDEX(Rates!$D$6:$D$30,MATCH(E49,Rates!$A$6:$A$30,0)),INDEX(Rates!$E$6:$E$30,MATCH(E49,Rates!$A$6:$A$30,0)))),0))</f>
        <v/>
      </c>
      <c r="J49" s="23" t="str">
        <f aca="false">IF(E49="","",ROUND(F49*I49,0))</f>
        <v/>
      </c>
      <c r="K49" s="24" t="str">
        <f aca="false">IF(OR(G49="",J49=0),"",IF(MONTH(G49)=3,DATE(YEAR(G49),Settings!$C$9,Settings!$C$8),DATE(YEAR(G49),MONTH(G49)+1,Settings!$C$7)))</f>
        <v/>
      </c>
      <c r="L49" s="21"/>
      <c r="M49" s="8"/>
      <c r="N49" s="10" t="str">
        <f aca="false">IF(E49="","",IF(J49=0,"Below threshold",IF(L49="",IF(Settings!$C$11&gt;K49,"Overdue - not deposited","Pending (not yet due)"),IF(L49&lt;=K49,"Deposited on time","Deposited late"))))</f>
        <v/>
      </c>
      <c r="O49" s="25" t="str">
        <f aca="false">IF(OR(J49="",J49=0,G49=""),"",IF(N49="Deposited on time",0,IF(N49="Pending (not yet due)",0,MAX(0,(YEAR(IF(L49="",Settings!$C$11,L49))-YEAR(G49))*12+MONTH(IF(L49="",Settings!$C$11,L49))-MONTH(G49)+1))))</f>
        <v/>
      </c>
      <c r="P49" s="23" t="str">
        <f aca="false">IF(O49="","",ROUND(J49*Settings!$C$10*O49,0))</f>
        <v/>
      </c>
    </row>
    <row r="50" customFormat="false" ht="15" hidden="false" customHeight="false" outlineLevel="0" collapsed="false">
      <c r="A50" s="8"/>
      <c r="B50" s="8"/>
      <c r="C50" s="8"/>
      <c r="D50" s="8"/>
      <c r="E50" s="8"/>
      <c r="F50" s="18"/>
      <c r="G50" s="21"/>
      <c r="H50" s="11" t="str">
        <f aca="false">IF(E50="","",IFERROR(INDEX(Rates!$B$6:$B$30,MATCH(E50,Rates!$A$6:$A$30,0)),"Not in rate table"))</f>
        <v/>
      </c>
      <c r="I50" s="22" t="str">
        <f aca="false">IF(E50="","",IFERROR(IF(F50&lt;=INDEX(Rates!$C$6:$C$30,MATCH(E50,Rates!$A$6:$A$30,0)),0,IF(D50="Yes",INDEX(Rates!$D$6:$D$30,MATCH(E50,Rates!$A$6:$A$30,0)),INDEX(Rates!$E$6:$E$30,MATCH(E50,Rates!$A$6:$A$30,0)))),0))</f>
        <v/>
      </c>
      <c r="J50" s="23" t="str">
        <f aca="false">IF(E50="","",ROUND(F50*I50,0))</f>
        <v/>
      </c>
      <c r="K50" s="24" t="str">
        <f aca="false">IF(OR(G50="",J50=0),"",IF(MONTH(G50)=3,DATE(YEAR(G50),Settings!$C$9,Settings!$C$8),DATE(YEAR(G50),MONTH(G50)+1,Settings!$C$7)))</f>
        <v/>
      </c>
      <c r="L50" s="21"/>
      <c r="M50" s="8"/>
      <c r="N50" s="10" t="str">
        <f aca="false">IF(E50="","",IF(J50=0,"Below threshold",IF(L50="",IF(Settings!$C$11&gt;K50,"Overdue - not deposited","Pending (not yet due)"),IF(L50&lt;=K50,"Deposited on time","Deposited late"))))</f>
        <v/>
      </c>
      <c r="O50" s="25" t="str">
        <f aca="false">IF(OR(J50="",J50=0,G50=""),"",IF(N50="Deposited on time",0,IF(N50="Pending (not yet due)",0,MAX(0,(YEAR(IF(L50="",Settings!$C$11,L50))-YEAR(G50))*12+MONTH(IF(L50="",Settings!$C$11,L50))-MONTH(G50)+1))))</f>
        <v/>
      </c>
      <c r="P50" s="23" t="str">
        <f aca="false">IF(O50="","",ROUND(J50*Settings!$C$10*O50,0))</f>
        <v/>
      </c>
    </row>
    <row r="51" customFormat="false" ht="15" hidden="false" customHeight="false" outlineLevel="0" collapsed="false">
      <c r="A51" s="8"/>
      <c r="B51" s="8"/>
      <c r="C51" s="8"/>
      <c r="D51" s="8"/>
      <c r="E51" s="8"/>
      <c r="F51" s="18"/>
      <c r="G51" s="21"/>
      <c r="H51" s="11" t="str">
        <f aca="false">IF(E51="","",IFERROR(INDEX(Rates!$B$6:$B$30,MATCH(E51,Rates!$A$6:$A$30,0)),"Not in rate table"))</f>
        <v/>
      </c>
      <c r="I51" s="22" t="str">
        <f aca="false">IF(E51="","",IFERROR(IF(F51&lt;=INDEX(Rates!$C$6:$C$30,MATCH(E51,Rates!$A$6:$A$30,0)),0,IF(D51="Yes",INDEX(Rates!$D$6:$D$30,MATCH(E51,Rates!$A$6:$A$30,0)),INDEX(Rates!$E$6:$E$30,MATCH(E51,Rates!$A$6:$A$30,0)))),0))</f>
        <v/>
      </c>
      <c r="J51" s="23" t="str">
        <f aca="false">IF(E51="","",ROUND(F51*I51,0))</f>
        <v/>
      </c>
      <c r="K51" s="24" t="str">
        <f aca="false">IF(OR(G51="",J51=0),"",IF(MONTH(G51)=3,DATE(YEAR(G51),Settings!$C$9,Settings!$C$8),DATE(YEAR(G51),MONTH(G51)+1,Settings!$C$7)))</f>
        <v/>
      </c>
      <c r="L51" s="21"/>
      <c r="M51" s="8"/>
      <c r="N51" s="10" t="str">
        <f aca="false">IF(E51="","",IF(J51=0,"Below threshold",IF(L51="",IF(Settings!$C$11&gt;K51,"Overdue - not deposited","Pending (not yet due)"),IF(L51&lt;=K51,"Deposited on time","Deposited late"))))</f>
        <v/>
      </c>
      <c r="O51" s="25" t="str">
        <f aca="false">IF(OR(J51="",J51=0,G51=""),"",IF(N51="Deposited on time",0,IF(N51="Pending (not yet due)",0,MAX(0,(YEAR(IF(L51="",Settings!$C$11,L51))-YEAR(G51))*12+MONTH(IF(L51="",Settings!$C$11,L51))-MONTH(G51)+1))))</f>
        <v/>
      </c>
      <c r="P51" s="23" t="str">
        <f aca="false">IF(O51="","",ROUND(J51*Settings!$C$10*O51,0))</f>
        <v/>
      </c>
    </row>
    <row r="52" customFormat="false" ht="15" hidden="false" customHeight="false" outlineLevel="0" collapsed="false">
      <c r="A52" s="8"/>
      <c r="B52" s="8"/>
      <c r="C52" s="8"/>
      <c r="D52" s="8"/>
      <c r="E52" s="8"/>
      <c r="F52" s="18"/>
      <c r="G52" s="21"/>
      <c r="H52" s="11" t="str">
        <f aca="false">IF(E52="","",IFERROR(INDEX(Rates!$B$6:$B$30,MATCH(E52,Rates!$A$6:$A$30,0)),"Not in rate table"))</f>
        <v/>
      </c>
      <c r="I52" s="22" t="str">
        <f aca="false">IF(E52="","",IFERROR(IF(F52&lt;=INDEX(Rates!$C$6:$C$30,MATCH(E52,Rates!$A$6:$A$30,0)),0,IF(D52="Yes",INDEX(Rates!$D$6:$D$30,MATCH(E52,Rates!$A$6:$A$30,0)),INDEX(Rates!$E$6:$E$30,MATCH(E52,Rates!$A$6:$A$30,0)))),0))</f>
        <v/>
      </c>
      <c r="J52" s="23" t="str">
        <f aca="false">IF(E52="","",ROUND(F52*I52,0))</f>
        <v/>
      </c>
      <c r="K52" s="24" t="str">
        <f aca="false">IF(OR(G52="",J52=0),"",IF(MONTH(G52)=3,DATE(YEAR(G52),Settings!$C$9,Settings!$C$8),DATE(YEAR(G52),MONTH(G52)+1,Settings!$C$7)))</f>
        <v/>
      </c>
      <c r="L52" s="21"/>
      <c r="M52" s="8"/>
      <c r="N52" s="10" t="str">
        <f aca="false">IF(E52="","",IF(J52=0,"Below threshold",IF(L52="",IF(Settings!$C$11&gt;K52,"Overdue - not deposited","Pending (not yet due)"),IF(L52&lt;=K52,"Deposited on time","Deposited late"))))</f>
        <v/>
      </c>
      <c r="O52" s="25" t="str">
        <f aca="false">IF(OR(J52="",J52=0,G52=""),"",IF(N52="Deposited on time",0,IF(N52="Pending (not yet due)",0,MAX(0,(YEAR(IF(L52="",Settings!$C$11,L52))-YEAR(G52))*12+MONTH(IF(L52="",Settings!$C$11,L52))-MONTH(G52)+1))))</f>
        <v/>
      </c>
      <c r="P52" s="23" t="str">
        <f aca="false">IF(O52="","",ROUND(J52*Settings!$C$10*O52,0))</f>
        <v/>
      </c>
    </row>
    <row r="53" customFormat="false" ht="15" hidden="false" customHeight="false" outlineLevel="0" collapsed="false">
      <c r="A53" s="8"/>
      <c r="B53" s="8"/>
      <c r="C53" s="8"/>
      <c r="D53" s="8"/>
      <c r="E53" s="8"/>
      <c r="F53" s="18"/>
      <c r="G53" s="21"/>
      <c r="H53" s="11" t="str">
        <f aca="false">IF(E53="","",IFERROR(INDEX(Rates!$B$6:$B$30,MATCH(E53,Rates!$A$6:$A$30,0)),"Not in rate table"))</f>
        <v/>
      </c>
      <c r="I53" s="22" t="str">
        <f aca="false">IF(E53="","",IFERROR(IF(F53&lt;=INDEX(Rates!$C$6:$C$30,MATCH(E53,Rates!$A$6:$A$30,0)),0,IF(D53="Yes",INDEX(Rates!$D$6:$D$30,MATCH(E53,Rates!$A$6:$A$30,0)),INDEX(Rates!$E$6:$E$30,MATCH(E53,Rates!$A$6:$A$30,0)))),0))</f>
        <v/>
      </c>
      <c r="J53" s="23" t="str">
        <f aca="false">IF(E53="","",ROUND(F53*I53,0))</f>
        <v/>
      </c>
      <c r="K53" s="24" t="str">
        <f aca="false">IF(OR(G53="",J53=0),"",IF(MONTH(G53)=3,DATE(YEAR(G53),Settings!$C$9,Settings!$C$8),DATE(YEAR(G53),MONTH(G53)+1,Settings!$C$7)))</f>
        <v/>
      </c>
      <c r="L53" s="21"/>
      <c r="M53" s="8"/>
      <c r="N53" s="10" t="str">
        <f aca="false">IF(E53="","",IF(J53=0,"Below threshold",IF(L53="",IF(Settings!$C$11&gt;K53,"Overdue - not deposited","Pending (not yet due)"),IF(L53&lt;=K53,"Deposited on time","Deposited late"))))</f>
        <v/>
      </c>
      <c r="O53" s="25" t="str">
        <f aca="false">IF(OR(J53="",J53=0,G53=""),"",IF(N53="Deposited on time",0,IF(N53="Pending (not yet due)",0,MAX(0,(YEAR(IF(L53="",Settings!$C$11,L53))-YEAR(G53))*12+MONTH(IF(L53="",Settings!$C$11,L53))-MONTH(G53)+1))))</f>
        <v/>
      </c>
      <c r="P53" s="23" t="str">
        <f aca="false">IF(O53="","",ROUND(J53*Settings!$C$10*O53,0))</f>
        <v/>
      </c>
    </row>
    <row r="54" customFormat="false" ht="15" hidden="false" customHeight="false" outlineLevel="0" collapsed="false">
      <c r="A54" s="8"/>
      <c r="B54" s="8"/>
      <c r="C54" s="8"/>
      <c r="D54" s="8"/>
      <c r="E54" s="8"/>
      <c r="F54" s="18"/>
      <c r="G54" s="21"/>
      <c r="H54" s="11" t="str">
        <f aca="false">IF(E54="","",IFERROR(INDEX(Rates!$B$6:$B$30,MATCH(E54,Rates!$A$6:$A$30,0)),"Not in rate table"))</f>
        <v/>
      </c>
      <c r="I54" s="22" t="str">
        <f aca="false">IF(E54="","",IFERROR(IF(F54&lt;=INDEX(Rates!$C$6:$C$30,MATCH(E54,Rates!$A$6:$A$30,0)),0,IF(D54="Yes",INDEX(Rates!$D$6:$D$30,MATCH(E54,Rates!$A$6:$A$30,0)),INDEX(Rates!$E$6:$E$30,MATCH(E54,Rates!$A$6:$A$30,0)))),0))</f>
        <v/>
      </c>
      <c r="J54" s="23" t="str">
        <f aca="false">IF(E54="","",ROUND(F54*I54,0))</f>
        <v/>
      </c>
      <c r="K54" s="24" t="str">
        <f aca="false">IF(OR(G54="",J54=0),"",IF(MONTH(G54)=3,DATE(YEAR(G54),Settings!$C$9,Settings!$C$8),DATE(YEAR(G54),MONTH(G54)+1,Settings!$C$7)))</f>
        <v/>
      </c>
      <c r="L54" s="21"/>
      <c r="M54" s="8"/>
      <c r="N54" s="10" t="str">
        <f aca="false">IF(E54="","",IF(J54=0,"Below threshold",IF(L54="",IF(Settings!$C$11&gt;K54,"Overdue - not deposited","Pending (not yet due)"),IF(L54&lt;=K54,"Deposited on time","Deposited late"))))</f>
        <v/>
      </c>
      <c r="O54" s="25" t="str">
        <f aca="false">IF(OR(J54="",J54=0,G54=""),"",IF(N54="Deposited on time",0,IF(N54="Pending (not yet due)",0,MAX(0,(YEAR(IF(L54="",Settings!$C$11,L54))-YEAR(G54))*12+MONTH(IF(L54="",Settings!$C$11,L54))-MONTH(G54)+1))))</f>
        <v/>
      </c>
      <c r="P54" s="23" t="str">
        <f aca="false">IF(O54="","",ROUND(J54*Settings!$C$10*O54,0))</f>
        <v/>
      </c>
    </row>
    <row r="55" customFormat="false" ht="15" hidden="false" customHeight="false" outlineLevel="0" collapsed="false">
      <c r="A55" s="8"/>
      <c r="B55" s="8"/>
      <c r="C55" s="8"/>
      <c r="D55" s="8"/>
      <c r="E55" s="8"/>
      <c r="F55" s="18"/>
      <c r="G55" s="21"/>
      <c r="H55" s="11" t="str">
        <f aca="false">IF(E55="","",IFERROR(INDEX(Rates!$B$6:$B$30,MATCH(E55,Rates!$A$6:$A$30,0)),"Not in rate table"))</f>
        <v/>
      </c>
      <c r="I55" s="22" t="str">
        <f aca="false">IF(E55="","",IFERROR(IF(F55&lt;=INDEX(Rates!$C$6:$C$30,MATCH(E55,Rates!$A$6:$A$30,0)),0,IF(D55="Yes",INDEX(Rates!$D$6:$D$30,MATCH(E55,Rates!$A$6:$A$30,0)),INDEX(Rates!$E$6:$E$30,MATCH(E55,Rates!$A$6:$A$30,0)))),0))</f>
        <v/>
      </c>
      <c r="J55" s="23" t="str">
        <f aca="false">IF(E55="","",ROUND(F55*I55,0))</f>
        <v/>
      </c>
      <c r="K55" s="24" t="str">
        <f aca="false">IF(OR(G55="",J55=0),"",IF(MONTH(G55)=3,DATE(YEAR(G55),Settings!$C$9,Settings!$C$8),DATE(YEAR(G55),MONTH(G55)+1,Settings!$C$7)))</f>
        <v/>
      </c>
      <c r="L55" s="21"/>
      <c r="M55" s="8"/>
      <c r="N55" s="10" t="str">
        <f aca="false">IF(E55="","",IF(J55=0,"Below threshold",IF(L55="",IF(Settings!$C$11&gt;K55,"Overdue - not deposited","Pending (not yet due)"),IF(L55&lt;=K55,"Deposited on time","Deposited late"))))</f>
        <v/>
      </c>
      <c r="O55" s="25" t="str">
        <f aca="false">IF(OR(J55="",J55=0,G55=""),"",IF(N55="Deposited on time",0,IF(N55="Pending (not yet due)",0,MAX(0,(YEAR(IF(L55="",Settings!$C$11,L55))-YEAR(G55))*12+MONTH(IF(L55="",Settings!$C$11,L55))-MONTH(G55)+1))))</f>
        <v/>
      </c>
      <c r="P55" s="23" t="str">
        <f aca="false">IF(O55="","",ROUND(J55*Settings!$C$10*O55,0))</f>
        <v/>
      </c>
    </row>
    <row r="56" customFormat="false" ht="15" hidden="false" customHeight="false" outlineLevel="0" collapsed="false">
      <c r="A56" s="8"/>
      <c r="B56" s="8"/>
      <c r="C56" s="8"/>
      <c r="D56" s="8"/>
      <c r="E56" s="8"/>
      <c r="F56" s="18"/>
      <c r="G56" s="21"/>
      <c r="H56" s="11" t="str">
        <f aca="false">IF(E56="","",IFERROR(INDEX(Rates!$B$6:$B$30,MATCH(E56,Rates!$A$6:$A$30,0)),"Not in rate table"))</f>
        <v/>
      </c>
      <c r="I56" s="22" t="str">
        <f aca="false">IF(E56="","",IFERROR(IF(F56&lt;=INDEX(Rates!$C$6:$C$30,MATCH(E56,Rates!$A$6:$A$30,0)),0,IF(D56="Yes",INDEX(Rates!$D$6:$D$30,MATCH(E56,Rates!$A$6:$A$30,0)),INDEX(Rates!$E$6:$E$30,MATCH(E56,Rates!$A$6:$A$30,0)))),0))</f>
        <v/>
      </c>
      <c r="J56" s="23" t="str">
        <f aca="false">IF(E56="","",ROUND(F56*I56,0))</f>
        <v/>
      </c>
      <c r="K56" s="24" t="str">
        <f aca="false">IF(OR(G56="",J56=0),"",IF(MONTH(G56)=3,DATE(YEAR(G56),Settings!$C$9,Settings!$C$8),DATE(YEAR(G56),MONTH(G56)+1,Settings!$C$7)))</f>
        <v/>
      </c>
      <c r="L56" s="21"/>
      <c r="M56" s="8"/>
      <c r="N56" s="10" t="str">
        <f aca="false">IF(E56="","",IF(J56=0,"Below threshold",IF(L56="",IF(Settings!$C$11&gt;K56,"Overdue - not deposited","Pending (not yet due)"),IF(L56&lt;=K56,"Deposited on time","Deposited late"))))</f>
        <v/>
      </c>
      <c r="O56" s="25" t="str">
        <f aca="false">IF(OR(J56="",J56=0,G56=""),"",IF(N56="Deposited on time",0,IF(N56="Pending (not yet due)",0,MAX(0,(YEAR(IF(L56="",Settings!$C$11,L56))-YEAR(G56))*12+MONTH(IF(L56="",Settings!$C$11,L56))-MONTH(G56)+1))))</f>
        <v/>
      </c>
      <c r="P56" s="23" t="str">
        <f aca="false">IF(O56="","",ROUND(J56*Settings!$C$10*O56,0))</f>
        <v/>
      </c>
    </row>
    <row r="57" customFormat="false" ht="15" hidden="false" customHeight="false" outlineLevel="0" collapsed="false">
      <c r="A57" s="8"/>
      <c r="B57" s="8"/>
      <c r="C57" s="8"/>
      <c r="D57" s="8"/>
      <c r="E57" s="8"/>
      <c r="F57" s="18"/>
      <c r="G57" s="21"/>
      <c r="H57" s="11" t="str">
        <f aca="false">IF(E57="","",IFERROR(INDEX(Rates!$B$6:$B$30,MATCH(E57,Rates!$A$6:$A$30,0)),"Not in rate table"))</f>
        <v/>
      </c>
      <c r="I57" s="22" t="str">
        <f aca="false">IF(E57="","",IFERROR(IF(F57&lt;=INDEX(Rates!$C$6:$C$30,MATCH(E57,Rates!$A$6:$A$30,0)),0,IF(D57="Yes",INDEX(Rates!$D$6:$D$30,MATCH(E57,Rates!$A$6:$A$30,0)),INDEX(Rates!$E$6:$E$30,MATCH(E57,Rates!$A$6:$A$30,0)))),0))</f>
        <v/>
      </c>
      <c r="J57" s="23" t="str">
        <f aca="false">IF(E57="","",ROUND(F57*I57,0))</f>
        <v/>
      </c>
      <c r="K57" s="24" t="str">
        <f aca="false">IF(OR(G57="",J57=0),"",IF(MONTH(G57)=3,DATE(YEAR(G57),Settings!$C$9,Settings!$C$8),DATE(YEAR(G57),MONTH(G57)+1,Settings!$C$7)))</f>
        <v/>
      </c>
      <c r="L57" s="21"/>
      <c r="M57" s="8"/>
      <c r="N57" s="10" t="str">
        <f aca="false">IF(E57="","",IF(J57=0,"Below threshold",IF(L57="",IF(Settings!$C$11&gt;K57,"Overdue - not deposited","Pending (not yet due)"),IF(L57&lt;=K57,"Deposited on time","Deposited late"))))</f>
        <v/>
      </c>
      <c r="O57" s="25" t="str">
        <f aca="false">IF(OR(J57="",J57=0,G57=""),"",IF(N57="Deposited on time",0,IF(N57="Pending (not yet due)",0,MAX(0,(YEAR(IF(L57="",Settings!$C$11,L57))-YEAR(G57))*12+MONTH(IF(L57="",Settings!$C$11,L57))-MONTH(G57)+1))))</f>
        <v/>
      </c>
      <c r="P57" s="23" t="str">
        <f aca="false">IF(O57="","",ROUND(J57*Settings!$C$10*O57,0))</f>
        <v/>
      </c>
    </row>
    <row r="58" customFormat="false" ht="15" hidden="false" customHeight="false" outlineLevel="0" collapsed="false">
      <c r="A58" s="8"/>
      <c r="B58" s="8"/>
      <c r="C58" s="8"/>
      <c r="D58" s="8"/>
      <c r="E58" s="8"/>
      <c r="F58" s="18"/>
      <c r="G58" s="21"/>
      <c r="H58" s="11" t="str">
        <f aca="false">IF(E58="","",IFERROR(INDEX(Rates!$B$6:$B$30,MATCH(E58,Rates!$A$6:$A$30,0)),"Not in rate table"))</f>
        <v/>
      </c>
      <c r="I58" s="22" t="str">
        <f aca="false">IF(E58="","",IFERROR(IF(F58&lt;=INDEX(Rates!$C$6:$C$30,MATCH(E58,Rates!$A$6:$A$30,0)),0,IF(D58="Yes",INDEX(Rates!$D$6:$D$30,MATCH(E58,Rates!$A$6:$A$30,0)),INDEX(Rates!$E$6:$E$30,MATCH(E58,Rates!$A$6:$A$30,0)))),0))</f>
        <v/>
      </c>
      <c r="J58" s="23" t="str">
        <f aca="false">IF(E58="","",ROUND(F58*I58,0))</f>
        <v/>
      </c>
      <c r="K58" s="24" t="str">
        <f aca="false">IF(OR(G58="",J58=0),"",IF(MONTH(G58)=3,DATE(YEAR(G58),Settings!$C$9,Settings!$C$8),DATE(YEAR(G58),MONTH(G58)+1,Settings!$C$7)))</f>
        <v/>
      </c>
      <c r="L58" s="21"/>
      <c r="M58" s="8"/>
      <c r="N58" s="10" t="str">
        <f aca="false">IF(E58="","",IF(J58=0,"Below threshold",IF(L58="",IF(Settings!$C$11&gt;K58,"Overdue - not deposited","Pending (not yet due)"),IF(L58&lt;=K58,"Deposited on time","Deposited late"))))</f>
        <v/>
      </c>
      <c r="O58" s="25" t="str">
        <f aca="false">IF(OR(J58="",J58=0,G58=""),"",IF(N58="Deposited on time",0,IF(N58="Pending (not yet due)",0,MAX(0,(YEAR(IF(L58="",Settings!$C$11,L58))-YEAR(G58))*12+MONTH(IF(L58="",Settings!$C$11,L58))-MONTH(G58)+1))))</f>
        <v/>
      </c>
      <c r="P58" s="23" t="str">
        <f aca="false">IF(O58="","",ROUND(J58*Settings!$C$10*O58,0))</f>
        <v/>
      </c>
    </row>
    <row r="59" customFormat="false" ht="15" hidden="false" customHeight="false" outlineLevel="0" collapsed="false">
      <c r="A59" s="8"/>
      <c r="B59" s="8"/>
      <c r="C59" s="8"/>
      <c r="D59" s="8"/>
      <c r="E59" s="8"/>
      <c r="F59" s="18"/>
      <c r="G59" s="21"/>
      <c r="H59" s="11" t="str">
        <f aca="false">IF(E59="","",IFERROR(INDEX(Rates!$B$6:$B$30,MATCH(E59,Rates!$A$6:$A$30,0)),"Not in rate table"))</f>
        <v/>
      </c>
      <c r="I59" s="22" t="str">
        <f aca="false">IF(E59="","",IFERROR(IF(F59&lt;=INDEX(Rates!$C$6:$C$30,MATCH(E59,Rates!$A$6:$A$30,0)),0,IF(D59="Yes",INDEX(Rates!$D$6:$D$30,MATCH(E59,Rates!$A$6:$A$30,0)),INDEX(Rates!$E$6:$E$30,MATCH(E59,Rates!$A$6:$A$30,0)))),0))</f>
        <v/>
      </c>
      <c r="J59" s="23" t="str">
        <f aca="false">IF(E59="","",ROUND(F59*I59,0))</f>
        <v/>
      </c>
      <c r="K59" s="24" t="str">
        <f aca="false">IF(OR(G59="",J59=0),"",IF(MONTH(G59)=3,DATE(YEAR(G59),Settings!$C$9,Settings!$C$8),DATE(YEAR(G59),MONTH(G59)+1,Settings!$C$7)))</f>
        <v/>
      </c>
      <c r="L59" s="21"/>
      <c r="M59" s="8"/>
      <c r="N59" s="10" t="str">
        <f aca="false">IF(E59="","",IF(J59=0,"Below threshold",IF(L59="",IF(Settings!$C$11&gt;K59,"Overdue - not deposited","Pending (not yet due)"),IF(L59&lt;=K59,"Deposited on time","Deposited late"))))</f>
        <v/>
      </c>
      <c r="O59" s="25" t="str">
        <f aca="false">IF(OR(J59="",J59=0,G59=""),"",IF(N59="Deposited on time",0,IF(N59="Pending (not yet due)",0,MAX(0,(YEAR(IF(L59="",Settings!$C$11,L59))-YEAR(G59))*12+MONTH(IF(L59="",Settings!$C$11,L59))-MONTH(G59)+1))))</f>
        <v/>
      </c>
      <c r="P59" s="23" t="str">
        <f aca="false">IF(O59="","",ROUND(J59*Settings!$C$10*O59,0))</f>
        <v/>
      </c>
    </row>
    <row r="60" customFormat="false" ht="15" hidden="false" customHeight="false" outlineLevel="0" collapsed="false">
      <c r="A60" s="8"/>
      <c r="B60" s="8"/>
      <c r="C60" s="8"/>
      <c r="D60" s="8"/>
      <c r="E60" s="8"/>
      <c r="F60" s="18"/>
      <c r="G60" s="21"/>
      <c r="H60" s="11" t="str">
        <f aca="false">IF(E60="","",IFERROR(INDEX(Rates!$B$6:$B$30,MATCH(E60,Rates!$A$6:$A$30,0)),"Not in rate table"))</f>
        <v/>
      </c>
      <c r="I60" s="22" t="str">
        <f aca="false">IF(E60="","",IFERROR(IF(F60&lt;=INDEX(Rates!$C$6:$C$30,MATCH(E60,Rates!$A$6:$A$30,0)),0,IF(D60="Yes",INDEX(Rates!$D$6:$D$30,MATCH(E60,Rates!$A$6:$A$30,0)),INDEX(Rates!$E$6:$E$30,MATCH(E60,Rates!$A$6:$A$30,0)))),0))</f>
        <v/>
      </c>
      <c r="J60" s="23" t="str">
        <f aca="false">IF(E60="","",ROUND(F60*I60,0))</f>
        <v/>
      </c>
      <c r="K60" s="24" t="str">
        <f aca="false">IF(OR(G60="",J60=0),"",IF(MONTH(G60)=3,DATE(YEAR(G60),Settings!$C$9,Settings!$C$8),DATE(YEAR(G60),MONTH(G60)+1,Settings!$C$7)))</f>
        <v/>
      </c>
      <c r="L60" s="21"/>
      <c r="M60" s="8"/>
      <c r="N60" s="10" t="str">
        <f aca="false">IF(E60="","",IF(J60=0,"Below threshold",IF(L60="",IF(Settings!$C$11&gt;K60,"Overdue - not deposited","Pending (not yet due)"),IF(L60&lt;=K60,"Deposited on time","Deposited late"))))</f>
        <v/>
      </c>
      <c r="O60" s="25" t="str">
        <f aca="false">IF(OR(J60="",J60=0,G60=""),"",IF(N60="Deposited on time",0,IF(N60="Pending (not yet due)",0,MAX(0,(YEAR(IF(L60="",Settings!$C$11,L60))-YEAR(G60))*12+MONTH(IF(L60="",Settings!$C$11,L60))-MONTH(G60)+1))))</f>
        <v/>
      </c>
      <c r="P60" s="23" t="str">
        <f aca="false">IF(O60="","",ROUND(J60*Settings!$C$10*O60,0))</f>
        <v/>
      </c>
    </row>
    <row r="61" customFormat="false" ht="15" hidden="false" customHeight="false" outlineLevel="0" collapsed="false">
      <c r="A61" s="8"/>
      <c r="B61" s="8"/>
      <c r="C61" s="8"/>
      <c r="D61" s="8"/>
      <c r="E61" s="8"/>
      <c r="F61" s="18"/>
      <c r="G61" s="21"/>
      <c r="H61" s="11" t="str">
        <f aca="false">IF(E61="","",IFERROR(INDEX(Rates!$B$6:$B$30,MATCH(E61,Rates!$A$6:$A$30,0)),"Not in rate table"))</f>
        <v/>
      </c>
      <c r="I61" s="22" t="str">
        <f aca="false">IF(E61="","",IFERROR(IF(F61&lt;=INDEX(Rates!$C$6:$C$30,MATCH(E61,Rates!$A$6:$A$30,0)),0,IF(D61="Yes",INDEX(Rates!$D$6:$D$30,MATCH(E61,Rates!$A$6:$A$30,0)),INDEX(Rates!$E$6:$E$30,MATCH(E61,Rates!$A$6:$A$30,0)))),0))</f>
        <v/>
      </c>
      <c r="J61" s="23" t="str">
        <f aca="false">IF(E61="","",ROUND(F61*I61,0))</f>
        <v/>
      </c>
      <c r="K61" s="24" t="str">
        <f aca="false">IF(OR(G61="",J61=0),"",IF(MONTH(G61)=3,DATE(YEAR(G61),Settings!$C$9,Settings!$C$8),DATE(YEAR(G61),MONTH(G61)+1,Settings!$C$7)))</f>
        <v/>
      </c>
      <c r="L61" s="21"/>
      <c r="M61" s="8"/>
      <c r="N61" s="10" t="str">
        <f aca="false">IF(E61="","",IF(J61=0,"Below threshold",IF(L61="",IF(Settings!$C$11&gt;K61,"Overdue - not deposited","Pending (not yet due)"),IF(L61&lt;=K61,"Deposited on time","Deposited late"))))</f>
        <v/>
      </c>
      <c r="O61" s="25" t="str">
        <f aca="false">IF(OR(J61="",J61=0,G61=""),"",IF(N61="Deposited on time",0,IF(N61="Pending (not yet due)",0,MAX(0,(YEAR(IF(L61="",Settings!$C$11,L61))-YEAR(G61))*12+MONTH(IF(L61="",Settings!$C$11,L61))-MONTH(G61)+1))))</f>
        <v/>
      </c>
      <c r="P61" s="23" t="str">
        <f aca="false">IF(O61="","",ROUND(J61*Settings!$C$10*O61,0))</f>
        <v/>
      </c>
    </row>
    <row r="62" customFormat="false" ht="15" hidden="false" customHeight="false" outlineLevel="0" collapsed="false">
      <c r="A62" s="8"/>
      <c r="B62" s="8"/>
      <c r="C62" s="8"/>
      <c r="D62" s="8"/>
      <c r="E62" s="8"/>
      <c r="F62" s="18"/>
      <c r="G62" s="21"/>
      <c r="H62" s="11" t="str">
        <f aca="false">IF(E62="","",IFERROR(INDEX(Rates!$B$6:$B$30,MATCH(E62,Rates!$A$6:$A$30,0)),"Not in rate table"))</f>
        <v/>
      </c>
      <c r="I62" s="22" t="str">
        <f aca="false">IF(E62="","",IFERROR(IF(F62&lt;=INDEX(Rates!$C$6:$C$30,MATCH(E62,Rates!$A$6:$A$30,0)),0,IF(D62="Yes",INDEX(Rates!$D$6:$D$30,MATCH(E62,Rates!$A$6:$A$30,0)),INDEX(Rates!$E$6:$E$30,MATCH(E62,Rates!$A$6:$A$30,0)))),0))</f>
        <v/>
      </c>
      <c r="J62" s="23" t="str">
        <f aca="false">IF(E62="","",ROUND(F62*I62,0))</f>
        <v/>
      </c>
      <c r="K62" s="24" t="str">
        <f aca="false">IF(OR(G62="",J62=0),"",IF(MONTH(G62)=3,DATE(YEAR(G62),Settings!$C$9,Settings!$C$8),DATE(YEAR(G62),MONTH(G62)+1,Settings!$C$7)))</f>
        <v/>
      </c>
      <c r="L62" s="21"/>
      <c r="M62" s="8"/>
      <c r="N62" s="10" t="str">
        <f aca="false">IF(E62="","",IF(J62=0,"Below threshold",IF(L62="",IF(Settings!$C$11&gt;K62,"Overdue - not deposited","Pending (not yet due)"),IF(L62&lt;=K62,"Deposited on time","Deposited late"))))</f>
        <v/>
      </c>
      <c r="O62" s="25" t="str">
        <f aca="false">IF(OR(J62="",J62=0,G62=""),"",IF(N62="Deposited on time",0,IF(N62="Pending (not yet due)",0,MAX(0,(YEAR(IF(L62="",Settings!$C$11,L62))-YEAR(G62))*12+MONTH(IF(L62="",Settings!$C$11,L62))-MONTH(G62)+1))))</f>
        <v/>
      </c>
      <c r="P62" s="23" t="str">
        <f aca="false">IF(O62="","",ROUND(J62*Settings!$C$10*O62,0))</f>
        <v/>
      </c>
    </row>
    <row r="63" customFormat="false" ht="15" hidden="false" customHeight="false" outlineLevel="0" collapsed="false">
      <c r="A63" s="8"/>
      <c r="B63" s="8"/>
      <c r="C63" s="8"/>
      <c r="D63" s="8"/>
      <c r="E63" s="8"/>
      <c r="F63" s="18"/>
      <c r="G63" s="21"/>
      <c r="H63" s="11" t="str">
        <f aca="false">IF(E63="","",IFERROR(INDEX(Rates!$B$6:$B$30,MATCH(E63,Rates!$A$6:$A$30,0)),"Not in rate table"))</f>
        <v/>
      </c>
      <c r="I63" s="22" t="str">
        <f aca="false">IF(E63="","",IFERROR(IF(F63&lt;=INDEX(Rates!$C$6:$C$30,MATCH(E63,Rates!$A$6:$A$30,0)),0,IF(D63="Yes",INDEX(Rates!$D$6:$D$30,MATCH(E63,Rates!$A$6:$A$30,0)),INDEX(Rates!$E$6:$E$30,MATCH(E63,Rates!$A$6:$A$30,0)))),0))</f>
        <v/>
      </c>
      <c r="J63" s="23" t="str">
        <f aca="false">IF(E63="","",ROUND(F63*I63,0))</f>
        <v/>
      </c>
      <c r="K63" s="24" t="str">
        <f aca="false">IF(OR(G63="",J63=0),"",IF(MONTH(G63)=3,DATE(YEAR(G63),Settings!$C$9,Settings!$C$8),DATE(YEAR(G63),MONTH(G63)+1,Settings!$C$7)))</f>
        <v/>
      </c>
      <c r="L63" s="21"/>
      <c r="M63" s="8"/>
      <c r="N63" s="10" t="str">
        <f aca="false">IF(E63="","",IF(J63=0,"Below threshold",IF(L63="",IF(Settings!$C$11&gt;K63,"Overdue - not deposited","Pending (not yet due)"),IF(L63&lt;=K63,"Deposited on time","Deposited late"))))</f>
        <v/>
      </c>
      <c r="O63" s="25" t="str">
        <f aca="false">IF(OR(J63="",J63=0,G63=""),"",IF(N63="Deposited on time",0,IF(N63="Pending (not yet due)",0,MAX(0,(YEAR(IF(L63="",Settings!$C$11,L63))-YEAR(G63))*12+MONTH(IF(L63="",Settings!$C$11,L63))-MONTH(G63)+1))))</f>
        <v/>
      </c>
      <c r="P63" s="23" t="str">
        <f aca="false">IF(O63="","",ROUND(J63*Settings!$C$10*O63,0))</f>
        <v/>
      </c>
    </row>
    <row r="64" customFormat="false" ht="15" hidden="false" customHeight="false" outlineLevel="0" collapsed="false">
      <c r="A64" s="8"/>
      <c r="B64" s="8"/>
      <c r="C64" s="8"/>
      <c r="D64" s="8"/>
      <c r="E64" s="8"/>
      <c r="F64" s="18"/>
      <c r="G64" s="21"/>
      <c r="H64" s="11" t="str">
        <f aca="false">IF(E64="","",IFERROR(INDEX(Rates!$B$6:$B$30,MATCH(E64,Rates!$A$6:$A$30,0)),"Not in rate table"))</f>
        <v/>
      </c>
      <c r="I64" s="22" t="str">
        <f aca="false">IF(E64="","",IFERROR(IF(F64&lt;=INDEX(Rates!$C$6:$C$30,MATCH(E64,Rates!$A$6:$A$30,0)),0,IF(D64="Yes",INDEX(Rates!$D$6:$D$30,MATCH(E64,Rates!$A$6:$A$30,0)),INDEX(Rates!$E$6:$E$30,MATCH(E64,Rates!$A$6:$A$30,0)))),0))</f>
        <v/>
      </c>
      <c r="J64" s="23" t="str">
        <f aca="false">IF(E64="","",ROUND(F64*I64,0))</f>
        <v/>
      </c>
      <c r="K64" s="24" t="str">
        <f aca="false">IF(OR(G64="",J64=0),"",IF(MONTH(G64)=3,DATE(YEAR(G64),Settings!$C$9,Settings!$C$8),DATE(YEAR(G64),MONTH(G64)+1,Settings!$C$7)))</f>
        <v/>
      </c>
      <c r="L64" s="21"/>
      <c r="M64" s="8"/>
      <c r="N64" s="10" t="str">
        <f aca="false">IF(E64="","",IF(J64=0,"Below threshold",IF(L64="",IF(Settings!$C$11&gt;K64,"Overdue - not deposited","Pending (not yet due)"),IF(L64&lt;=K64,"Deposited on time","Deposited late"))))</f>
        <v/>
      </c>
      <c r="O64" s="25" t="str">
        <f aca="false">IF(OR(J64="",J64=0,G64=""),"",IF(N64="Deposited on time",0,IF(N64="Pending (not yet due)",0,MAX(0,(YEAR(IF(L64="",Settings!$C$11,L64))-YEAR(G64))*12+MONTH(IF(L64="",Settings!$C$11,L64))-MONTH(G64)+1))))</f>
        <v/>
      </c>
      <c r="P64" s="23" t="str">
        <f aca="false">IF(O64="","",ROUND(J64*Settings!$C$10*O64,0))</f>
        <v/>
      </c>
    </row>
    <row r="65" customFormat="false" ht="15" hidden="false" customHeight="false" outlineLevel="0" collapsed="false">
      <c r="A65" s="8"/>
      <c r="B65" s="8"/>
      <c r="C65" s="8"/>
      <c r="D65" s="8"/>
      <c r="E65" s="8"/>
      <c r="F65" s="18"/>
      <c r="G65" s="21"/>
      <c r="H65" s="11" t="str">
        <f aca="false">IF(E65="","",IFERROR(INDEX(Rates!$B$6:$B$30,MATCH(E65,Rates!$A$6:$A$30,0)),"Not in rate table"))</f>
        <v/>
      </c>
      <c r="I65" s="22" t="str">
        <f aca="false">IF(E65="","",IFERROR(IF(F65&lt;=INDEX(Rates!$C$6:$C$30,MATCH(E65,Rates!$A$6:$A$30,0)),0,IF(D65="Yes",INDEX(Rates!$D$6:$D$30,MATCH(E65,Rates!$A$6:$A$30,0)),INDEX(Rates!$E$6:$E$30,MATCH(E65,Rates!$A$6:$A$30,0)))),0))</f>
        <v/>
      </c>
      <c r="J65" s="23" t="str">
        <f aca="false">IF(E65="","",ROUND(F65*I65,0))</f>
        <v/>
      </c>
      <c r="K65" s="24" t="str">
        <f aca="false">IF(OR(G65="",J65=0),"",IF(MONTH(G65)=3,DATE(YEAR(G65),Settings!$C$9,Settings!$C$8),DATE(YEAR(G65),MONTH(G65)+1,Settings!$C$7)))</f>
        <v/>
      </c>
      <c r="L65" s="21"/>
      <c r="M65" s="8"/>
      <c r="N65" s="10" t="str">
        <f aca="false">IF(E65="","",IF(J65=0,"Below threshold",IF(L65="",IF(Settings!$C$11&gt;K65,"Overdue - not deposited","Pending (not yet due)"),IF(L65&lt;=K65,"Deposited on time","Deposited late"))))</f>
        <v/>
      </c>
      <c r="O65" s="25" t="str">
        <f aca="false">IF(OR(J65="",J65=0,G65=""),"",IF(N65="Deposited on time",0,IF(N65="Pending (not yet due)",0,MAX(0,(YEAR(IF(L65="",Settings!$C$11,L65))-YEAR(G65))*12+MONTH(IF(L65="",Settings!$C$11,L65))-MONTH(G65)+1))))</f>
        <v/>
      </c>
      <c r="P65" s="23" t="str">
        <f aca="false">IF(O65="","",ROUND(J65*Settings!$C$10*O65,0))</f>
        <v/>
      </c>
    </row>
    <row r="66" customFormat="false" ht="15" hidden="false" customHeight="false" outlineLevel="0" collapsed="false">
      <c r="A66" s="8"/>
      <c r="B66" s="8"/>
      <c r="C66" s="8"/>
      <c r="D66" s="8"/>
      <c r="E66" s="8"/>
      <c r="F66" s="18"/>
      <c r="G66" s="21"/>
      <c r="H66" s="11" t="str">
        <f aca="false">IF(E66="","",IFERROR(INDEX(Rates!$B$6:$B$30,MATCH(E66,Rates!$A$6:$A$30,0)),"Not in rate table"))</f>
        <v/>
      </c>
      <c r="I66" s="22" t="str">
        <f aca="false">IF(E66="","",IFERROR(IF(F66&lt;=INDEX(Rates!$C$6:$C$30,MATCH(E66,Rates!$A$6:$A$30,0)),0,IF(D66="Yes",INDEX(Rates!$D$6:$D$30,MATCH(E66,Rates!$A$6:$A$30,0)),INDEX(Rates!$E$6:$E$30,MATCH(E66,Rates!$A$6:$A$30,0)))),0))</f>
        <v/>
      </c>
      <c r="J66" s="23" t="str">
        <f aca="false">IF(E66="","",ROUND(F66*I66,0))</f>
        <v/>
      </c>
      <c r="K66" s="24" t="str">
        <f aca="false">IF(OR(G66="",J66=0),"",IF(MONTH(G66)=3,DATE(YEAR(G66),Settings!$C$9,Settings!$C$8),DATE(YEAR(G66),MONTH(G66)+1,Settings!$C$7)))</f>
        <v/>
      </c>
      <c r="L66" s="21"/>
      <c r="M66" s="8"/>
      <c r="N66" s="10" t="str">
        <f aca="false">IF(E66="","",IF(J66=0,"Below threshold",IF(L66="",IF(Settings!$C$11&gt;K66,"Overdue - not deposited","Pending (not yet due)"),IF(L66&lt;=K66,"Deposited on time","Deposited late"))))</f>
        <v/>
      </c>
      <c r="O66" s="25" t="str">
        <f aca="false">IF(OR(J66="",J66=0,G66=""),"",IF(N66="Deposited on time",0,IF(N66="Pending (not yet due)",0,MAX(0,(YEAR(IF(L66="",Settings!$C$11,L66))-YEAR(G66))*12+MONTH(IF(L66="",Settings!$C$11,L66))-MONTH(G66)+1))))</f>
        <v/>
      </c>
      <c r="P66" s="23" t="str">
        <f aca="false">IF(O66="","",ROUND(J66*Settings!$C$10*O66,0))</f>
        <v/>
      </c>
    </row>
    <row r="67" customFormat="false" ht="15" hidden="false" customHeight="false" outlineLevel="0" collapsed="false">
      <c r="A67" s="8"/>
      <c r="B67" s="8"/>
      <c r="C67" s="8"/>
      <c r="D67" s="8"/>
      <c r="E67" s="8"/>
      <c r="F67" s="18"/>
      <c r="G67" s="21"/>
      <c r="H67" s="11" t="str">
        <f aca="false">IF(E67="","",IFERROR(INDEX(Rates!$B$6:$B$30,MATCH(E67,Rates!$A$6:$A$30,0)),"Not in rate table"))</f>
        <v/>
      </c>
      <c r="I67" s="22" t="str">
        <f aca="false">IF(E67="","",IFERROR(IF(F67&lt;=INDEX(Rates!$C$6:$C$30,MATCH(E67,Rates!$A$6:$A$30,0)),0,IF(D67="Yes",INDEX(Rates!$D$6:$D$30,MATCH(E67,Rates!$A$6:$A$30,0)),INDEX(Rates!$E$6:$E$30,MATCH(E67,Rates!$A$6:$A$30,0)))),0))</f>
        <v/>
      </c>
      <c r="J67" s="23" t="str">
        <f aca="false">IF(E67="","",ROUND(F67*I67,0))</f>
        <v/>
      </c>
      <c r="K67" s="24" t="str">
        <f aca="false">IF(OR(G67="",J67=0),"",IF(MONTH(G67)=3,DATE(YEAR(G67),Settings!$C$9,Settings!$C$8),DATE(YEAR(G67),MONTH(G67)+1,Settings!$C$7)))</f>
        <v/>
      </c>
      <c r="L67" s="21"/>
      <c r="M67" s="8"/>
      <c r="N67" s="10" t="str">
        <f aca="false">IF(E67="","",IF(J67=0,"Below threshold",IF(L67="",IF(Settings!$C$11&gt;K67,"Overdue - not deposited","Pending (not yet due)"),IF(L67&lt;=K67,"Deposited on time","Deposited late"))))</f>
        <v/>
      </c>
      <c r="O67" s="25" t="str">
        <f aca="false">IF(OR(J67="",J67=0,G67=""),"",IF(N67="Deposited on time",0,IF(N67="Pending (not yet due)",0,MAX(0,(YEAR(IF(L67="",Settings!$C$11,L67))-YEAR(G67))*12+MONTH(IF(L67="",Settings!$C$11,L67))-MONTH(G67)+1))))</f>
        <v/>
      </c>
      <c r="P67" s="23" t="str">
        <f aca="false">IF(O67="","",ROUND(J67*Settings!$C$10*O67,0))</f>
        <v/>
      </c>
    </row>
    <row r="68" customFormat="false" ht="15" hidden="false" customHeight="false" outlineLevel="0" collapsed="false">
      <c r="A68" s="8"/>
      <c r="B68" s="8"/>
      <c r="C68" s="8"/>
      <c r="D68" s="8"/>
      <c r="E68" s="8"/>
      <c r="F68" s="18"/>
      <c r="G68" s="21"/>
      <c r="H68" s="11" t="str">
        <f aca="false">IF(E68="","",IFERROR(INDEX(Rates!$B$6:$B$30,MATCH(E68,Rates!$A$6:$A$30,0)),"Not in rate table"))</f>
        <v/>
      </c>
      <c r="I68" s="22" t="str">
        <f aca="false">IF(E68="","",IFERROR(IF(F68&lt;=INDEX(Rates!$C$6:$C$30,MATCH(E68,Rates!$A$6:$A$30,0)),0,IF(D68="Yes",INDEX(Rates!$D$6:$D$30,MATCH(E68,Rates!$A$6:$A$30,0)),INDEX(Rates!$E$6:$E$30,MATCH(E68,Rates!$A$6:$A$30,0)))),0))</f>
        <v/>
      </c>
      <c r="J68" s="23" t="str">
        <f aca="false">IF(E68="","",ROUND(F68*I68,0))</f>
        <v/>
      </c>
      <c r="K68" s="24" t="str">
        <f aca="false">IF(OR(G68="",J68=0),"",IF(MONTH(G68)=3,DATE(YEAR(G68),Settings!$C$9,Settings!$C$8),DATE(YEAR(G68),MONTH(G68)+1,Settings!$C$7)))</f>
        <v/>
      </c>
      <c r="L68" s="21"/>
      <c r="M68" s="8"/>
      <c r="N68" s="10" t="str">
        <f aca="false">IF(E68="","",IF(J68=0,"Below threshold",IF(L68="",IF(Settings!$C$11&gt;K68,"Overdue - not deposited","Pending (not yet due)"),IF(L68&lt;=K68,"Deposited on time","Deposited late"))))</f>
        <v/>
      </c>
      <c r="O68" s="25" t="str">
        <f aca="false">IF(OR(J68="",J68=0,G68=""),"",IF(N68="Deposited on time",0,IF(N68="Pending (not yet due)",0,MAX(0,(YEAR(IF(L68="",Settings!$C$11,L68))-YEAR(G68))*12+MONTH(IF(L68="",Settings!$C$11,L68))-MONTH(G68)+1))))</f>
        <v/>
      </c>
      <c r="P68" s="23" t="str">
        <f aca="false">IF(O68="","",ROUND(J68*Settings!$C$10*O68,0))</f>
        <v/>
      </c>
    </row>
    <row r="69" customFormat="false" ht="15" hidden="false" customHeight="false" outlineLevel="0" collapsed="false">
      <c r="A69" s="8"/>
      <c r="B69" s="8"/>
      <c r="C69" s="8"/>
      <c r="D69" s="8"/>
      <c r="E69" s="8"/>
      <c r="F69" s="18"/>
      <c r="G69" s="21"/>
      <c r="H69" s="11" t="str">
        <f aca="false">IF(E69="","",IFERROR(INDEX(Rates!$B$6:$B$30,MATCH(E69,Rates!$A$6:$A$30,0)),"Not in rate table"))</f>
        <v/>
      </c>
      <c r="I69" s="22" t="str">
        <f aca="false">IF(E69="","",IFERROR(IF(F69&lt;=INDEX(Rates!$C$6:$C$30,MATCH(E69,Rates!$A$6:$A$30,0)),0,IF(D69="Yes",INDEX(Rates!$D$6:$D$30,MATCH(E69,Rates!$A$6:$A$30,0)),INDEX(Rates!$E$6:$E$30,MATCH(E69,Rates!$A$6:$A$30,0)))),0))</f>
        <v/>
      </c>
      <c r="J69" s="23" t="str">
        <f aca="false">IF(E69="","",ROUND(F69*I69,0))</f>
        <v/>
      </c>
      <c r="K69" s="24" t="str">
        <f aca="false">IF(OR(G69="",J69=0),"",IF(MONTH(G69)=3,DATE(YEAR(G69),Settings!$C$9,Settings!$C$8),DATE(YEAR(G69),MONTH(G69)+1,Settings!$C$7)))</f>
        <v/>
      </c>
      <c r="L69" s="21"/>
      <c r="M69" s="8"/>
      <c r="N69" s="10" t="str">
        <f aca="false">IF(E69="","",IF(J69=0,"Below threshold",IF(L69="",IF(Settings!$C$11&gt;K69,"Overdue - not deposited","Pending (not yet due)"),IF(L69&lt;=K69,"Deposited on time","Deposited late"))))</f>
        <v/>
      </c>
      <c r="O69" s="25" t="str">
        <f aca="false">IF(OR(J69="",J69=0,G69=""),"",IF(N69="Deposited on time",0,IF(N69="Pending (not yet due)",0,MAX(0,(YEAR(IF(L69="",Settings!$C$11,L69))-YEAR(G69))*12+MONTH(IF(L69="",Settings!$C$11,L69))-MONTH(G69)+1))))</f>
        <v/>
      </c>
      <c r="P69" s="23" t="str">
        <f aca="false">IF(O69="","",ROUND(J69*Settings!$C$10*O69,0))</f>
        <v/>
      </c>
    </row>
    <row r="70" customFormat="false" ht="15" hidden="false" customHeight="false" outlineLevel="0" collapsed="false">
      <c r="A70" s="8"/>
      <c r="B70" s="8"/>
      <c r="C70" s="8"/>
      <c r="D70" s="8"/>
      <c r="E70" s="8"/>
      <c r="F70" s="18"/>
      <c r="G70" s="21"/>
      <c r="H70" s="11" t="str">
        <f aca="false">IF(E70="","",IFERROR(INDEX(Rates!$B$6:$B$30,MATCH(E70,Rates!$A$6:$A$30,0)),"Not in rate table"))</f>
        <v/>
      </c>
      <c r="I70" s="22" t="str">
        <f aca="false">IF(E70="","",IFERROR(IF(F70&lt;=INDEX(Rates!$C$6:$C$30,MATCH(E70,Rates!$A$6:$A$30,0)),0,IF(D70="Yes",INDEX(Rates!$D$6:$D$30,MATCH(E70,Rates!$A$6:$A$30,0)),INDEX(Rates!$E$6:$E$30,MATCH(E70,Rates!$A$6:$A$30,0)))),0))</f>
        <v/>
      </c>
      <c r="J70" s="23" t="str">
        <f aca="false">IF(E70="","",ROUND(F70*I70,0))</f>
        <v/>
      </c>
      <c r="K70" s="24" t="str">
        <f aca="false">IF(OR(G70="",J70=0),"",IF(MONTH(G70)=3,DATE(YEAR(G70),Settings!$C$9,Settings!$C$8),DATE(YEAR(G70),MONTH(G70)+1,Settings!$C$7)))</f>
        <v/>
      </c>
      <c r="L70" s="21"/>
      <c r="M70" s="8"/>
      <c r="N70" s="10" t="str">
        <f aca="false">IF(E70="","",IF(J70=0,"Below threshold",IF(L70="",IF(Settings!$C$11&gt;K70,"Overdue - not deposited","Pending (not yet due)"),IF(L70&lt;=K70,"Deposited on time","Deposited late"))))</f>
        <v/>
      </c>
      <c r="O70" s="25" t="str">
        <f aca="false">IF(OR(J70="",J70=0,G70=""),"",IF(N70="Deposited on time",0,IF(N70="Pending (not yet due)",0,MAX(0,(YEAR(IF(L70="",Settings!$C$11,L70))-YEAR(G70))*12+MONTH(IF(L70="",Settings!$C$11,L70))-MONTH(G70)+1))))</f>
        <v/>
      </c>
      <c r="P70" s="23" t="str">
        <f aca="false">IF(O70="","",ROUND(J70*Settings!$C$10*O70,0))</f>
        <v/>
      </c>
    </row>
    <row r="71" customFormat="false" ht="15" hidden="false" customHeight="false" outlineLevel="0" collapsed="false">
      <c r="A71" s="8"/>
      <c r="B71" s="8"/>
      <c r="C71" s="8"/>
      <c r="D71" s="8"/>
      <c r="E71" s="8"/>
      <c r="F71" s="18"/>
      <c r="G71" s="21"/>
      <c r="H71" s="11" t="str">
        <f aca="false">IF(E71="","",IFERROR(INDEX(Rates!$B$6:$B$30,MATCH(E71,Rates!$A$6:$A$30,0)),"Not in rate table"))</f>
        <v/>
      </c>
      <c r="I71" s="22" t="str">
        <f aca="false">IF(E71="","",IFERROR(IF(F71&lt;=INDEX(Rates!$C$6:$C$30,MATCH(E71,Rates!$A$6:$A$30,0)),0,IF(D71="Yes",INDEX(Rates!$D$6:$D$30,MATCH(E71,Rates!$A$6:$A$30,0)),INDEX(Rates!$E$6:$E$30,MATCH(E71,Rates!$A$6:$A$30,0)))),0))</f>
        <v/>
      </c>
      <c r="J71" s="23" t="str">
        <f aca="false">IF(E71="","",ROUND(F71*I71,0))</f>
        <v/>
      </c>
      <c r="K71" s="24" t="str">
        <f aca="false">IF(OR(G71="",J71=0),"",IF(MONTH(G71)=3,DATE(YEAR(G71),Settings!$C$9,Settings!$C$8),DATE(YEAR(G71),MONTH(G71)+1,Settings!$C$7)))</f>
        <v/>
      </c>
      <c r="L71" s="21"/>
      <c r="M71" s="8"/>
      <c r="N71" s="10" t="str">
        <f aca="false">IF(E71="","",IF(J71=0,"Below threshold",IF(L71="",IF(Settings!$C$11&gt;K71,"Overdue - not deposited","Pending (not yet due)"),IF(L71&lt;=K71,"Deposited on time","Deposited late"))))</f>
        <v/>
      </c>
      <c r="O71" s="25" t="str">
        <f aca="false">IF(OR(J71="",J71=0,G71=""),"",IF(N71="Deposited on time",0,IF(N71="Pending (not yet due)",0,MAX(0,(YEAR(IF(L71="",Settings!$C$11,L71))-YEAR(G71))*12+MONTH(IF(L71="",Settings!$C$11,L71))-MONTH(G71)+1))))</f>
        <v/>
      </c>
      <c r="P71" s="23" t="str">
        <f aca="false">IF(O71="","",ROUND(J71*Settings!$C$10*O71,0))</f>
        <v/>
      </c>
    </row>
    <row r="72" customFormat="false" ht="15" hidden="false" customHeight="false" outlineLevel="0" collapsed="false">
      <c r="A72" s="8"/>
      <c r="B72" s="8"/>
      <c r="C72" s="8"/>
      <c r="D72" s="8"/>
      <c r="E72" s="8"/>
      <c r="F72" s="18"/>
      <c r="G72" s="21"/>
      <c r="H72" s="11" t="str">
        <f aca="false">IF(E72="","",IFERROR(INDEX(Rates!$B$6:$B$30,MATCH(E72,Rates!$A$6:$A$30,0)),"Not in rate table"))</f>
        <v/>
      </c>
      <c r="I72" s="22" t="str">
        <f aca="false">IF(E72="","",IFERROR(IF(F72&lt;=INDEX(Rates!$C$6:$C$30,MATCH(E72,Rates!$A$6:$A$30,0)),0,IF(D72="Yes",INDEX(Rates!$D$6:$D$30,MATCH(E72,Rates!$A$6:$A$30,0)),INDEX(Rates!$E$6:$E$30,MATCH(E72,Rates!$A$6:$A$30,0)))),0))</f>
        <v/>
      </c>
      <c r="J72" s="23" t="str">
        <f aca="false">IF(E72="","",ROUND(F72*I72,0))</f>
        <v/>
      </c>
      <c r="K72" s="24" t="str">
        <f aca="false">IF(OR(G72="",J72=0),"",IF(MONTH(G72)=3,DATE(YEAR(G72),Settings!$C$9,Settings!$C$8),DATE(YEAR(G72),MONTH(G72)+1,Settings!$C$7)))</f>
        <v/>
      </c>
      <c r="L72" s="21"/>
      <c r="M72" s="8"/>
      <c r="N72" s="10" t="str">
        <f aca="false">IF(E72="","",IF(J72=0,"Below threshold",IF(L72="",IF(Settings!$C$11&gt;K72,"Overdue - not deposited","Pending (not yet due)"),IF(L72&lt;=K72,"Deposited on time","Deposited late"))))</f>
        <v/>
      </c>
      <c r="O72" s="25" t="str">
        <f aca="false">IF(OR(J72="",J72=0,G72=""),"",IF(N72="Deposited on time",0,IF(N72="Pending (not yet due)",0,MAX(0,(YEAR(IF(L72="",Settings!$C$11,L72))-YEAR(G72))*12+MONTH(IF(L72="",Settings!$C$11,L72))-MONTH(G72)+1))))</f>
        <v/>
      </c>
      <c r="P72" s="23" t="str">
        <f aca="false">IF(O72="","",ROUND(J72*Settings!$C$10*O72,0))</f>
        <v/>
      </c>
    </row>
    <row r="73" customFormat="false" ht="15" hidden="false" customHeight="false" outlineLevel="0" collapsed="false">
      <c r="A73" s="8"/>
      <c r="B73" s="8"/>
      <c r="C73" s="8"/>
      <c r="D73" s="8"/>
      <c r="E73" s="8"/>
      <c r="F73" s="18"/>
      <c r="G73" s="21"/>
      <c r="H73" s="11" t="str">
        <f aca="false">IF(E73="","",IFERROR(INDEX(Rates!$B$6:$B$30,MATCH(E73,Rates!$A$6:$A$30,0)),"Not in rate table"))</f>
        <v/>
      </c>
      <c r="I73" s="22" t="str">
        <f aca="false">IF(E73="","",IFERROR(IF(F73&lt;=INDEX(Rates!$C$6:$C$30,MATCH(E73,Rates!$A$6:$A$30,0)),0,IF(D73="Yes",INDEX(Rates!$D$6:$D$30,MATCH(E73,Rates!$A$6:$A$30,0)),INDEX(Rates!$E$6:$E$30,MATCH(E73,Rates!$A$6:$A$30,0)))),0))</f>
        <v/>
      </c>
      <c r="J73" s="23" t="str">
        <f aca="false">IF(E73="","",ROUND(F73*I73,0))</f>
        <v/>
      </c>
      <c r="K73" s="24" t="str">
        <f aca="false">IF(OR(G73="",J73=0),"",IF(MONTH(G73)=3,DATE(YEAR(G73),Settings!$C$9,Settings!$C$8),DATE(YEAR(G73),MONTH(G73)+1,Settings!$C$7)))</f>
        <v/>
      </c>
      <c r="L73" s="21"/>
      <c r="M73" s="8"/>
      <c r="N73" s="10" t="str">
        <f aca="false">IF(E73="","",IF(J73=0,"Below threshold",IF(L73="",IF(Settings!$C$11&gt;K73,"Overdue - not deposited","Pending (not yet due)"),IF(L73&lt;=K73,"Deposited on time","Deposited late"))))</f>
        <v/>
      </c>
      <c r="O73" s="25" t="str">
        <f aca="false">IF(OR(J73="",J73=0,G73=""),"",IF(N73="Deposited on time",0,IF(N73="Pending (not yet due)",0,MAX(0,(YEAR(IF(L73="",Settings!$C$11,L73))-YEAR(G73))*12+MONTH(IF(L73="",Settings!$C$11,L73))-MONTH(G73)+1))))</f>
        <v/>
      </c>
      <c r="P73" s="23" t="str">
        <f aca="false">IF(O73="","",ROUND(J73*Settings!$C$10*O73,0))</f>
        <v/>
      </c>
    </row>
    <row r="74" customFormat="false" ht="15" hidden="false" customHeight="false" outlineLevel="0" collapsed="false">
      <c r="A74" s="8"/>
      <c r="B74" s="8"/>
      <c r="C74" s="8"/>
      <c r="D74" s="8"/>
      <c r="E74" s="8"/>
      <c r="F74" s="18"/>
      <c r="G74" s="21"/>
      <c r="H74" s="11" t="str">
        <f aca="false">IF(E74="","",IFERROR(INDEX(Rates!$B$6:$B$30,MATCH(E74,Rates!$A$6:$A$30,0)),"Not in rate table"))</f>
        <v/>
      </c>
      <c r="I74" s="22" t="str">
        <f aca="false">IF(E74="","",IFERROR(IF(F74&lt;=INDEX(Rates!$C$6:$C$30,MATCH(E74,Rates!$A$6:$A$30,0)),0,IF(D74="Yes",INDEX(Rates!$D$6:$D$30,MATCH(E74,Rates!$A$6:$A$30,0)),INDEX(Rates!$E$6:$E$30,MATCH(E74,Rates!$A$6:$A$30,0)))),0))</f>
        <v/>
      </c>
      <c r="J74" s="23" t="str">
        <f aca="false">IF(E74="","",ROUND(F74*I74,0))</f>
        <v/>
      </c>
      <c r="K74" s="24" t="str">
        <f aca="false">IF(OR(G74="",J74=0),"",IF(MONTH(G74)=3,DATE(YEAR(G74),Settings!$C$9,Settings!$C$8),DATE(YEAR(G74),MONTH(G74)+1,Settings!$C$7)))</f>
        <v/>
      </c>
      <c r="L74" s="21"/>
      <c r="M74" s="8"/>
      <c r="N74" s="10" t="str">
        <f aca="false">IF(E74="","",IF(J74=0,"Below threshold",IF(L74="",IF(Settings!$C$11&gt;K74,"Overdue - not deposited","Pending (not yet due)"),IF(L74&lt;=K74,"Deposited on time","Deposited late"))))</f>
        <v/>
      </c>
      <c r="O74" s="25" t="str">
        <f aca="false">IF(OR(J74="",J74=0,G74=""),"",IF(N74="Deposited on time",0,IF(N74="Pending (not yet due)",0,MAX(0,(YEAR(IF(L74="",Settings!$C$11,L74))-YEAR(G74))*12+MONTH(IF(L74="",Settings!$C$11,L74))-MONTH(G74)+1))))</f>
        <v/>
      </c>
      <c r="P74" s="23" t="str">
        <f aca="false">IF(O74="","",ROUND(J74*Settings!$C$10*O74,0))</f>
        <v/>
      </c>
    </row>
    <row r="75" customFormat="false" ht="15" hidden="false" customHeight="false" outlineLevel="0" collapsed="false">
      <c r="A75" s="8"/>
      <c r="B75" s="8"/>
      <c r="C75" s="8"/>
      <c r="D75" s="8"/>
      <c r="E75" s="8"/>
      <c r="F75" s="18"/>
      <c r="G75" s="21"/>
      <c r="H75" s="11" t="str">
        <f aca="false">IF(E75="","",IFERROR(INDEX(Rates!$B$6:$B$30,MATCH(E75,Rates!$A$6:$A$30,0)),"Not in rate table"))</f>
        <v/>
      </c>
      <c r="I75" s="22" t="str">
        <f aca="false">IF(E75="","",IFERROR(IF(F75&lt;=INDEX(Rates!$C$6:$C$30,MATCH(E75,Rates!$A$6:$A$30,0)),0,IF(D75="Yes",INDEX(Rates!$D$6:$D$30,MATCH(E75,Rates!$A$6:$A$30,0)),INDEX(Rates!$E$6:$E$30,MATCH(E75,Rates!$A$6:$A$30,0)))),0))</f>
        <v/>
      </c>
      <c r="J75" s="23" t="str">
        <f aca="false">IF(E75="","",ROUND(F75*I75,0))</f>
        <v/>
      </c>
      <c r="K75" s="24" t="str">
        <f aca="false">IF(OR(G75="",J75=0),"",IF(MONTH(G75)=3,DATE(YEAR(G75),Settings!$C$9,Settings!$C$8),DATE(YEAR(G75),MONTH(G75)+1,Settings!$C$7)))</f>
        <v/>
      </c>
      <c r="L75" s="21"/>
      <c r="M75" s="8"/>
      <c r="N75" s="10" t="str">
        <f aca="false">IF(E75="","",IF(J75=0,"Below threshold",IF(L75="",IF(Settings!$C$11&gt;K75,"Overdue - not deposited","Pending (not yet due)"),IF(L75&lt;=K75,"Deposited on time","Deposited late"))))</f>
        <v/>
      </c>
      <c r="O75" s="25" t="str">
        <f aca="false">IF(OR(J75="",J75=0,G75=""),"",IF(N75="Deposited on time",0,IF(N75="Pending (not yet due)",0,MAX(0,(YEAR(IF(L75="",Settings!$C$11,L75))-YEAR(G75))*12+MONTH(IF(L75="",Settings!$C$11,L75))-MONTH(G75)+1))))</f>
        <v/>
      </c>
      <c r="P75" s="23" t="str">
        <f aca="false">IF(O75="","",ROUND(J75*Settings!$C$10*O75,0))</f>
        <v/>
      </c>
    </row>
    <row r="76" customFormat="false" ht="15" hidden="false" customHeight="false" outlineLevel="0" collapsed="false">
      <c r="A76" s="8"/>
      <c r="B76" s="8"/>
      <c r="C76" s="8"/>
      <c r="D76" s="8"/>
      <c r="E76" s="8"/>
      <c r="F76" s="18"/>
      <c r="G76" s="21"/>
      <c r="H76" s="11" t="str">
        <f aca="false">IF(E76="","",IFERROR(INDEX(Rates!$B$6:$B$30,MATCH(E76,Rates!$A$6:$A$30,0)),"Not in rate table"))</f>
        <v/>
      </c>
      <c r="I76" s="22" t="str">
        <f aca="false">IF(E76="","",IFERROR(IF(F76&lt;=INDEX(Rates!$C$6:$C$30,MATCH(E76,Rates!$A$6:$A$30,0)),0,IF(D76="Yes",INDEX(Rates!$D$6:$D$30,MATCH(E76,Rates!$A$6:$A$30,0)),INDEX(Rates!$E$6:$E$30,MATCH(E76,Rates!$A$6:$A$30,0)))),0))</f>
        <v/>
      </c>
      <c r="J76" s="23" t="str">
        <f aca="false">IF(E76="","",ROUND(F76*I76,0))</f>
        <v/>
      </c>
      <c r="K76" s="24" t="str">
        <f aca="false">IF(OR(G76="",J76=0),"",IF(MONTH(G76)=3,DATE(YEAR(G76),Settings!$C$9,Settings!$C$8),DATE(YEAR(G76),MONTH(G76)+1,Settings!$C$7)))</f>
        <v/>
      </c>
      <c r="L76" s="21"/>
      <c r="M76" s="8"/>
      <c r="N76" s="10" t="str">
        <f aca="false">IF(E76="","",IF(J76=0,"Below threshold",IF(L76="",IF(Settings!$C$11&gt;K76,"Overdue - not deposited","Pending (not yet due)"),IF(L76&lt;=K76,"Deposited on time","Deposited late"))))</f>
        <v/>
      </c>
      <c r="O76" s="25" t="str">
        <f aca="false">IF(OR(J76="",J76=0,G76=""),"",IF(N76="Deposited on time",0,IF(N76="Pending (not yet due)",0,MAX(0,(YEAR(IF(L76="",Settings!$C$11,L76))-YEAR(G76))*12+MONTH(IF(L76="",Settings!$C$11,L76))-MONTH(G76)+1))))</f>
        <v/>
      </c>
      <c r="P76" s="23" t="str">
        <f aca="false">IF(O76="","",ROUND(J76*Settings!$C$10*O76,0))</f>
        <v/>
      </c>
    </row>
    <row r="77" customFormat="false" ht="15" hidden="false" customHeight="false" outlineLevel="0" collapsed="false">
      <c r="A77" s="8"/>
      <c r="B77" s="8"/>
      <c r="C77" s="8"/>
      <c r="D77" s="8"/>
      <c r="E77" s="8"/>
      <c r="F77" s="18"/>
      <c r="G77" s="21"/>
      <c r="H77" s="11" t="str">
        <f aca="false">IF(E77="","",IFERROR(INDEX(Rates!$B$6:$B$30,MATCH(E77,Rates!$A$6:$A$30,0)),"Not in rate table"))</f>
        <v/>
      </c>
      <c r="I77" s="22" t="str">
        <f aca="false">IF(E77="","",IFERROR(IF(F77&lt;=INDEX(Rates!$C$6:$C$30,MATCH(E77,Rates!$A$6:$A$30,0)),0,IF(D77="Yes",INDEX(Rates!$D$6:$D$30,MATCH(E77,Rates!$A$6:$A$30,0)),INDEX(Rates!$E$6:$E$30,MATCH(E77,Rates!$A$6:$A$30,0)))),0))</f>
        <v/>
      </c>
      <c r="J77" s="23" t="str">
        <f aca="false">IF(E77="","",ROUND(F77*I77,0))</f>
        <v/>
      </c>
      <c r="K77" s="24" t="str">
        <f aca="false">IF(OR(G77="",J77=0),"",IF(MONTH(G77)=3,DATE(YEAR(G77),Settings!$C$9,Settings!$C$8),DATE(YEAR(G77),MONTH(G77)+1,Settings!$C$7)))</f>
        <v/>
      </c>
      <c r="L77" s="21"/>
      <c r="M77" s="8"/>
      <c r="N77" s="10" t="str">
        <f aca="false">IF(E77="","",IF(J77=0,"Below threshold",IF(L77="",IF(Settings!$C$11&gt;K77,"Overdue - not deposited","Pending (not yet due)"),IF(L77&lt;=K77,"Deposited on time","Deposited late"))))</f>
        <v/>
      </c>
      <c r="O77" s="25" t="str">
        <f aca="false">IF(OR(J77="",J77=0,G77=""),"",IF(N77="Deposited on time",0,IF(N77="Pending (not yet due)",0,MAX(0,(YEAR(IF(L77="",Settings!$C$11,L77))-YEAR(G77))*12+MONTH(IF(L77="",Settings!$C$11,L77))-MONTH(G77)+1))))</f>
        <v/>
      </c>
      <c r="P77" s="23" t="str">
        <f aca="false">IF(O77="","",ROUND(J77*Settings!$C$10*O77,0))</f>
        <v/>
      </c>
    </row>
    <row r="78" customFormat="false" ht="15" hidden="false" customHeight="false" outlineLevel="0" collapsed="false">
      <c r="A78" s="8"/>
      <c r="B78" s="8"/>
      <c r="C78" s="8"/>
      <c r="D78" s="8"/>
      <c r="E78" s="8"/>
      <c r="F78" s="18"/>
      <c r="G78" s="21"/>
      <c r="H78" s="11" t="str">
        <f aca="false">IF(E78="","",IFERROR(INDEX(Rates!$B$6:$B$30,MATCH(E78,Rates!$A$6:$A$30,0)),"Not in rate table"))</f>
        <v/>
      </c>
      <c r="I78" s="22" t="str">
        <f aca="false">IF(E78="","",IFERROR(IF(F78&lt;=INDEX(Rates!$C$6:$C$30,MATCH(E78,Rates!$A$6:$A$30,0)),0,IF(D78="Yes",INDEX(Rates!$D$6:$D$30,MATCH(E78,Rates!$A$6:$A$30,0)),INDEX(Rates!$E$6:$E$30,MATCH(E78,Rates!$A$6:$A$30,0)))),0))</f>
        <v/>
      </c>
      <c r="J78" s="23" t="str">
        <f aca="false">IF(E78="","",ROUND(F78*I78,0))</f>
        <v/>
      </c>
      <c r="K78" s="24" t="str">
        <f aca="false">IF(OR(G78="",J78=0),"",IF(MONTH(G78)=3,DATE(YEAR(G78),Settings!$C$9,Settings!$C$8),DATE(YEAR(G78),MONTH(G78)+1,Settings!$C$7)))</f>
        <v/>
      </c>
      <c r="L78" s="21"/>
      <c r="M78" s="8"/>
      <c r="N78" s="10" t="str">
        <f aca="false">IF(E78="","",IF(J78=0,"Below threshold",IF(L78="",IF(Settings!$C$11&gt;K78,"Overdue - not deposited","Pending (not yet due)"),IF(L78&lt;=K78,"Deposited on time","Deposited late"))))</f>
        <v/>
      </c>
      <c r="O78" s="25" t="str">
        <f aca="false">IF(OR(J78="",J78=0,G78=""),"",IF(N78="Deposited on time",0,IF(N78="Pending (not yet due)",0,MAX(0,(YEAR(IF(L78="",Settings!$C$11,L78))-YEAR(G78))*12+MONTH(IF(L78="",Settings!$C$11,L78))-MONTH(G78)+1))))</f>
        <v/>
      </c>
      <c r="P78" s="23" t="str">
        <f aca="false">IF(O78="","",ROUND(J78*Settings!$C$10*O78,0))</f>
        <v/>
      </c>
    </row>
    <row r="79" customFormat="false" ht="15" hidden="false" customHeight="false" outlineLevel="0" collapsed="false">
      <c r="A79" s="8"/>
      <c r="B79" s="8"/>
      <c r="C79" s="8"/>
      <c r="D79" s="8"/>
      <c r="E79" s="8"/>
      <c r="F79" s="18"/>
      <c r="G79" s="21"/>
      <c r="H79" s="11" t="str">
        <f aca="false">IF(E79="","",IFERROR(INDEX(Rates!$B$6:$B$30,MATCH(E79,Rates!$A$6:$A$30,0)),"Not in rate table"))</f>
        <v/>
      </c>
      <c r="I79" s="22" t="str">
        <f aca="false">IF(E79="","",IFERROR(IF(F79&lt;=INDEX(Rates!$C$6:$C$30,MATCH(E79,Rates!$A$6:$A$30,0)),0,IF(D79="Yes",INDEX(Rates!$D$6:$D$30,MATCH(E79,Rates!$A$6:$A$30,0)),INDEX(Rates!$E$6:$E$30,MATCH(E79,Rates!$A$6:$A$30,0)))),0))</f>
        <v/>
      </c>
      <c r="J79" s="23" t="str">
        <f aca="false">IF(E79="","",ROUND(F79*I79,0))</f>
        <v/>
      </c>
      <c r="K79" s="24" t="str">
        <f aca="false">IF(OR(G79="",J79=0),"",IF(MONTH(G79)=3,DATE(YEAR(G79),Settings!$C$9,Settings!$C$8),DATE(YEAR(G79),MONTH(G79)+1,Settings!$C$7)))</f>
        <v/>
      </c>
      <c r="L79" s="21"/>
      <c r="M79" s="8"/>
      <c r="N79" s="10" t="str">
        <f aca="false">IF(E79="","",IF(J79=0,"Below threshold",IF(L79="",IF(Settings!$C$11&gt;K79,"Overdue - not deposited","Pending (not yet due)"),IF(L79&lt;=K79,"Deposited on time","Deposited late"))))</f>
        <v/>
      </c>
      <c r="O79" s="25" t="str">
        <f aca="false">IF(OR(J79="",J79=0,G79=""),"",IF(N79="Deposited on time",0,IF(N79="Pending (not yet due)",0,MAX(0,(YEAR(IF(L79="",Settings!$C$11,L79))-YEAR(G79))*12+MONTH(IF(L79="",Settings!$C$11,L79))-MONTH(G79)+1))))</f>
        <v/>
      </c>
      <c r="P79" s="23" t="str">
        <f aca="false">IF(O79="","",ROUND(J79*Settings!$C$10*O79,0))</f>
        <v/>
      </c>
    </row>
    <row r="80" customFormat="false" ht="15" hidden="false" customHeight="false" outlineLevel="0" collapsed="false">
      <c r="A80" s="8"/>
      <c r="B80" s="8"/>
      <c r="C80" s="8"/>
      <c r="D80" s="8"/>
      <c r="E80" s="8"/>
      <c r="F80" s="18"/>
      <c r="G80" s="21"/>
      <c r="H80" s="11" t="str">
        <f aca="false">IF(E80="","",IFERROR(INDEX(Rates!$B$6:$B$30,MATCH(E80,Rates!$A$6:$A$30,0)),"Not in rate table"))</f>
        <v/>
      </c>
      <c r="I80" s="22" t="str">
        <f aca="false">IF(E80="","",IFERROR(IF(F80&lt;=INDEX(Rates!$C$6:$C$30,MATCH(E80,Rates!$A$6:$A$30,0)),0,IF(D80="Yes",INDEX(Rates!$D$6:$D$30,MATCH(E80,Rates!$A$6:$A$30,0)),INDEX(Rates!$E$6:$E$30,MATCH(E80,Rates!$A$6:$A$30,0)))),0))</f>
        <v/>
      </c>
      <c r="J80" s="23" t="str">
        <f aca="false">IF(E80="","",ROUND(F80*I80,0))</f>
        <v/>
      </c>
      <c r="K80" s="24" t="str">
        <f aca="false">IF(OR(G80="",J80=0),"",IF(MONTH(G80)=3,DATE(YEAR(G80),Settings!$C$9,Settings!$C$8),DATE(YEAR(G80),MONTH(G80)+1,Settings!$C$7)))</f>
        <v/>
      </c>
      <c r="L80" s="21"/>
      <c r="M80" s="8"/>
      <c r="N80" s="10" t="str">
        <f aca="false">IF(E80="","",IF(J80=0,"Below threshold",IF(L80="",IF(Settings!$C$11&gt;K80,"Overdue - not deposited","Pending (not yet due)"),IF(L80&lt;=K80,"Deposited on time","Deposited late"))))</f>
        <v/>
      </c>
      <c r="O80" s="25" t="str">
        <f aca="false">IF(OR(J80="",J80=0,G80=""),"",IF(N80="Deposited on time",0,IF(N80="Pending (not yet due)",0,MAX(0,(YEAR(IF(L80="",Settings!$C$11,L80))-YEAR(G80))*12+MONTH(IF(L80="",Settings!$C$11,L80))-MONTH(G80)+1))))</f>
        <v/>
      </c>
      <c r="P80" s="23" t="str">
        <f aca="false">IF(O80="","",ROUND(J80*Settings!$C$10*O80,0))</f>
        <v/>
      </c>
    </row>
    <row r="81" customFormat="false" ht="15" hidden="false" customHeight="false" outlineLevel="0" collapsed="false">
      <c r="A81" s="8"/>
      <c r="B81" s="8"/>
      <c r="C81" s="8"/>
      <c r="D81" s="8"/>
      <c r="E81" s="8"/>
      <c r="F81" s="18"/>
      <c r="G81" s="21"/>
      <c r="H81" s="11" t="str">
        <f aca="false">IF(E81="","",IFERROR(INDEX(Rates!$B$6:$B$30,MATCH(E81,Rates!$A$6:$A$30,0)),"Not in rate table"))</f>
        <v/>
      </c>
      <c r="I81" s="22" t="str">
        <f aca="false">IF(E81="","",IFERROR(IF(F81&lt;=INDEX(Rates!$C$6:$C$30,MATCH(E81,Rates!$A$6:$A$30,0)),0,IF(D81="Yes",INDEX(Rates!$D$6:$D$30,MATCH(E81,Rates!$A$6:$A$30,0)),INDEX(Rates!$E$6:$E$30,MATCH(E81,Rates!$A$6:$A$30,0)))),0))</f>
        <v/>
      </c>
      <c r="J81" s="23" t="str">
        <f aca="false">IF(E81="","",ROUND(F81*I81,0))</f>
        <v/>
      </c>
      <c r="K81" s="24" t="str">
        <f aca="false">IF(OR(G81="",J81=0),"",IF(MONTH(G81)=3,DATE(YEAR(G81),Settings!$C$9,Settings!$C$8),DATE(YEAR(G81),MONTH(G81)+1,Settings!$C$7)))</f>
        <v/>
      </c>
      <c r="L81" s="21"/>
      <c r="M81" s="8"/>
      <c r="N81" s="10" t="str">
        <f aca="false">IF(E81="","",IF(J81=0,"Below threshold",IF(L81="",IF(Settings!$C$11&gt;K81,"Overdue - not deposited","Pending (not yet due)"),IF(L81&lt;=K81,"Deposited on time","Deposited late"))))</f>
        <v/>
      </c>
      <c r="O81" s="25" t="str">
        <f aca="false">IF(OR(J81="",J81=0,G81=""),"",IF(N81="Deposited on time",0,IF(N81="Pending (not yet due)",0,MAX(0,(YEAR(IF(L81="",Settings!$C$11,L81))-YEAR(G81))*12+MONTH(IF(L81="",Settings!$C$11,L81))-MONTH(G81)+1))))</f>
        <v/>
      </c>
      <c r="P81" s="23" t="str">
        <f aca="false">IF(O81="","",ROUND(J81*Settings!$C$10*O81,0))</f>
        <v/>
      </c>
    </row>
    <row r="82" customFormat="false" ht="15" hidden="false" customHeight="false" outlineLevel="0" collapsed="false">
      <c r="A82" s="8"/>
      <c r="B82" s="8"/>
      <c r="C82" s="8"/>
      <c r="D82" s="8"/>
      <c r="E82" s="8"/>
      <c r="F82" s="18"/>
      <c r="G82" s="21"/>
      <c r="H82" s="11" t="str">
        <f aca="false">IF(E82="","",IFERROR(INDEX(Rates!$B$6:$B$30,MATCH(E82,Rates!$A$6:$A$30,0)),"Not in rate table"))</f>
        <v/>
      </c>
      <c r="I82" s="22" t="str">
        <f aca="false">IF(E82="","",IFERROR(IF(F82&lt;=INDEX(Rates!$C$6:$C$30,MATCH(E82,Rates!$A$6:$A$30,0)),0,IF(D82="Yes",INDEX(Rates!$D$6:$D$30,MATCH(E82,Rates!$A$6:$A$30,0)),INDEX(Rates!$E$6:$E$30,MATCH(E82,Rates!$A$6:$A$30,0)))),0))</f>
        <v/>
      </c>
      <c r="J82" s="23" t="str">
        <f aca="false">IF(E82="","",ROUND(F82*I82,0))</f>
        <v/>
      </c>
      <c r="K82" s="24" t="str">
        <f aca="false">IF(OR(G82="",J82=0),"",IF(MONTH(G82)=3,DATE(YEAR(G82),Settings!$C$9,Settings!$C$8),DATE(YEAR(G82),MONTH(G82)+1,Settings!$C$7)))</f>
        <v/>
      </c>
      <c r="L82" s="21"/>
      <c r="M82" s="8"/>
      <c r="N82" s="10" t="str">
        <f aca="false">IF(E82="","",IF(J82=0,"Below threshold",IF(L82="",IF(Settings!$C$11&gt;K82,"Overdue - not deposited","Pending (not yet due)"),IF(L82&lt;=K82,"Deposited on time","Deposited late"))))</f>
        <v/>
      </c>
      <c r="O82" s="25" t="str">
        <f aca="false">IF(OR(J82="",J82=0,G82=""),"",IF(N82="Deposited on time",0,IF(N82="Pending (not yet due)",0,MAX(0,(YEAR(IF(L82="",Settings!$C$11,L82))-YEAR(G82))*12+MONTH(IF(L82="",Settings!$C$11,L82))-MONTH(G82)+1))))</f>
        <v/>
      </c>
      <c r="P82" s="23" t="str">
        <f aca="false">IF(O82="","",ROUND(J82*Settings!$C$10*O82,0))</f>
        <v/>
      </c>
    </row>
    <row r="83" customFormat="false" ht="15" hidden="false" customHeight="false" outlineLevel="0" collapsed="false">
      <c r="A83" s="8"/>
      <c r="B83" s="8"/>
      <c r="C83" s="8"/>
      <c r="D83" s="8"/>
      <c r="E83" s="8"/>
      <c r="F83" s="18"/>
      <c r="G83" s="21"/>
      <c r="H83" s="11" t="str">
        <f aca="false">IF(E83="","",IFERROR(INDEX(Rates!$B$6:$B$30,MATCH(E83,Rates!$A$6:$A$30,0)),"Not in rate table"))</f>
        <v/>
      </c>
      <c r="I83" s="22" t="str">
        <f aca="false">IF(E83="","",IFERROR(IF(F83&lt;=INDEX(Rates!$C$6:$C$30,MATCH(E83,Rates!$A$6:$A$30,0)),0,IF(D83="Yes",INDEX(Rates!$D$6:$D$30,MATCH(E83,Rates!$A$6:$A$30,0)),INDEX(Rates!$E$6:$E$30,MATCH(E83,Rates!$A$6:$A$30,0)))),0))</f>
        <v/>
      </c>
      <c r="J83" s="23" t="str">
        <f aca="false">IF(E83="","",ROUND(F83*I83,0))</f>
        <v/>
      </c>
      <c r="K83" s="24" t="str">
        <f aca="false">IF(OR(G83="",J83=0),"",IF(MONTH(G83)=3,DATE(YEAR(G83),Settings!$C$9,Settings!$C$8),DATE(YEAR(G83),MONTH(G83)+1,Settings!$C$7)))</f>
        <v/>
      </c>
      <c r="L83" s="21"/>
      <c r="M83" s="8"/>
      <c r="N83" s="10" t="str">
        <f aca="false">IF(E83="","",IF(J83=0,"Below threshold",IF(L83="",IF(Settings!$C$11&gt;K83,"Overdue - not deposited","Pending (not yet due)"),IF(L83&lt;=K83,"Deposited on time","Deposited late"))))</f>
        <v/>
      </c>
      <c r="O83" s="25" t="str">
        <f aca="false">IF(OR(J83="",J83=0,G83=""),"",IF(N83="Deposited on time",0,IF(N83="Pending (not yet due)",0,MAX(0,(YEAR(IF(L83="",Settings!$C$11,L83))-YEAR(G83))*12+MONTH(IF(L83="",Settings!$C$11,L83))-MONTH(G83)+1))))</f>
        <v/>
      </c>
      <c r="P83" s="23" t="str">
        <f aca="false">IF(O83="","",ROUND(J83*Settings!$C$10*O83,0))</f>
        <v/>
      </c>
    </row>
    <row r="84" customFormat="false" ht="15" hidden="false" customHeight="false" outlineLevel="0" collapsed="false">
      <c r="A84" s="8"/>
      <c r="B84" s="8"/>
      <c r="C84" s="8"/>
      <c r="D84" s="8"/>
      <c r="E84" s="8"/>
      <c r="F84" s="18"/>
      <c r="G84" s="21"/>
      <c r="H84" s="11" t="str">
        <f aca="false">IF(E84="","",IFERROR(INDEX(Rates!$B$6:$B$30,MATCH(E84,Rates!$A$6:$A$30,0)),"Not in rate table"))</f>
        <v/>
      </c>
      <c r="I84" s="22" t="str">
        <f aca="false">IF(E84="","",IFERROR(IF(F84&lt;=INDEX(Rates!$C$6:$C$30,MATCH(E84,Rates!$A$6:$A$30,0)),0,IF(D84="Yes",INDEX(Rates!$D$6:$D$30,MATCH(E84,Rates!$A$6:$A$30,0)),INDEX(Rates!$E$6:$E$30,MATCH(E84,Rates!$A$6:$A$30,0)))),0))</f>
        <v/>
      </c>
      <c r="J84" s="23" t="str">
        <f aca="false">IF(E84="","",ROUND(F84*I84,0))</f>
        <v/>
      </c>
      <c r="K84" s="24" t="str">
        <f aca="false">IF(OR(G84="",J84=0),"",IF(MONTH(G84)=3,DATE(YEAR(G84),Settings!$C$9,Settings!$C$8),DATE(YEAR(G84),MONTH(G84)+1,Settings!$C$7)))</f>
        <v/>
      </c>
      <c r="L84" s="21"/>
      <c r="M84" s="8"/>
      <c r="N84" s="10" t="str">
        <f aca="false">IF(E84="","",IF(J84=0,"Below threshold",IF(L84="",IF(Settings!$C$11&gt;K84,"Overdue - not deposited","Pending (not yet due)"),IF(L84&lt;=K84,"Deposited on time","Deposited late"))))</f>
        <v/>
      </c>
      <c r="O84" s="25" t="str">
        <f aca="false">IF(OR(J84="",J84=0,G84=""),"",IF(N84="Deposited on time",0,IF(N84="Pending (not yet due)",0,MAX(0,(YEAR(IF(L84="",Settings!$C$11,L84))-YEAR(G84))*12+MONTH(IF(L84="",Settings!$C$11,L84))-MONTH(G84)+1))))</f>
        <v/>
      </c>
      <c r="P84" s="23" t="str">
        <f aca="false">IF(O84="","",ROUND(J84*Settings!$C$10*O84,0))</f>
        <v/>
      </c>
    </row>
    <row r="85" customFormat="false" ht="15" hidden="false" customHeight="false" outlineLevel="0" collapsed="false">
      <c r="A85" s="8"/>
      <c r="B85" s="8"/>
      <c r="C85" s="8"/>
      <c r="D85" s="8"/>
      <c r="E85" s="8"/>
      <c r="F85" s="18"/>
      <c r="G85" s="21"/>
      <c r="H85" s="11" t="str">
        <f aca="false">IF(E85="","",IFERROR(INDEX(Rates!$B$6:$B$30,MATCH(E85,Rates!$A$6:$A$30,0)),"Not in rate table"))</f>
        <v/>
      </c>
      <c r="I85" s="22" t="str">
        <f aca="false">IF(E85="","",IFERROR(IF(F85&lt;=INDEX(Rates!$C$6:$C$30,MATCH(E85,Rates!$A$6:$A$30,0)),0,IF(D85="Yes",INDEX(Rates!$D$6:$D$30,MATCH(E85,Rates!$A$6:$A$30,0)),INDEX(Rates!$E$6:$E$30,MATCH(E85,Rates!$A$6:$A$30,0)))),0))</f>
        <v/>
      </c>
      <c r="J85" s="23" t="str">
        <f aca="false">IF(E85="","",ROUND(F85*I85,0))</f>
        <v/>
      </c>
      <c r="K85" s="24" t="str">
        <f aca="false">IF(OR(G85="",J85=0),"",IF(MONTH(G85)=3,DATE(YEAR(G85),Settings!$C$9,Settings!$C$8),DATE(YEAR(G85),MONTH(G85)+1,Settings!$C$7)))</f>
        <v/>
      </c>
      <c r="L85" s="21"/>
      <c r="M85" s="8"/>
      <c r="N85" s="10" t="str">
        <f aca="false">IF(E85="","",IF(J85=0,"Below threshold",IF(L85="",IF(Settings!$C$11&gt;K85,"Overdue - not deposited","Pending (not yet due)"),IF(L85&lt;=K85,"Deposited on time","Deposited late"))))</f>
        <v/>
      </c>
      <c r="O85" s="25" t="str">
        <f aca="false">IF(OR(J85="",J85=0,G85=""),"",IF(N85="Deposited on time",0,IF(N85="Pending (not yet due)",0,MAX(0,(YEAR(IF(L85="",Settings!$C$11,L85))-YEAR(G85))*12+MONTH(IF(L85="",Settings!$C$11,L85))-MONTH(G85)+1))))</f>
        <v/>
      </c>
      <c r="P85" s="23" t="str">
        <f aca="false">IF(O85="","",ROUND(J85*Settings!$C$10*O85,0))</f>
        <v/>
      </c>
    </row>
    <row r="86" customFormat="false" ht="15" hidden="false" customHeight="false" outlineLevel="0" collapsed="false">
      <c r="A86" s="8"/>
      <c r="B86" s="8"/>
      <c r="C86" s="8"/>
      <c r="D86" s="8"/>
      <c r="E86" s="8"/>
      <c r="F86" s="18"/>
      <c r="G86" s="21"/>
      <c r="H86" s="11" t="str">
        <f aca="false">IF(E86="","",IFERROR(INDEX(Rates!$B$6:$B$30,MATCH(E86,Rates!$A$6:$A$30,0)),"Not in rate table"))</f>
        <v/>
      </c>
      <c r="I86" s="22" t="str">
        <f aca="false">IF(E86="","",IFERROR(IF(F86&lt;=INDEX(Rates!$C$6:$C$30,MATCH(E86,Rates!$A$6:$A$30,0)),0,IF(D86="Yes",INDEX(Rates!$D$6:$D$30,MATCH(E86,Rates!$A$6:$A$30,0)),INDEX(Rates!$E$6:$E$30,MATCH(E86,Rates!$A$6:$A$30,0)))),0))</f>
        <v/>
      </c>
      <c r="J86" s="23" t="str">
        <f aca="false">IF(E86="","",ROUND(F86*I86,0))</f>
        <v/>
      </c>
      <c r="K86" s="24" t="str">
        <f aca="false">IF(OR(G86="",J86=0),"",IF(MONTH(G86)=3,DATE(YEAR(G86),Settings!$C$9,Settings!$C$8),DATE(YEAR(G86),MONTH(G86)+1,Settings!$C$7)))</f>
        <v/>
      </c>
      <c r="L86" s="21"/>
      <c r="M86" s="8"/>
      <c r="N86" s="10" t="str">
        <f aca="false">IF(E86="","",IF(J86=0,"Below threshold",IF(L86="",IF(Settings!$C$11&gt;K86,"Overdue - not deposited","Pending (not yet due)"),IF(L86&lt;=K86,"Deposited on time","Deposited late"))))</f>
        <v/>
      </c>
      <c r="O86" s="25" t="str">
        <f aca="false">IF(OR(J86="",J86=0,G86=""),"",IF(N86="Deposited on time",0,IF(N86="Pending (not yet due)",0,MAX(0,(YEAR(IF(L86="",Settings!$C$11,L86))-YEAR(G86))*12+MONTH(IF(L86="",Settings!$C$11,L86))-MONTH(G86)+1))))</f>
        <v/>
      </c>
      <c r="P86" s="23" t="str">
        <f aca="false">IF(O86="","",ROUND(J86*Settings!$C$10*O86,0))</f>
        <v/>
      </c>
    </row>
    <row r="87" customFormat="false" ht="15" hidden="false" customHeight="false" outlineLevel="0" collapsed="false">
      <c r="A87" s="8"/>
      <c r="B87" s="8"/>
      <c r="C87" s="8"/>
      <c r="D87" s="8"/>
      <c r="E87" s="8"/>
      <c r="F87" s="18"/>
      <c r="G87" s="21"/>
      <c r="H87" s="11" t="str">
        <f aca="false">IF(E87="","",IFERROR(INDEX(Rates!$B$6:$B$30,MATCH(E87,Rates!$A$6:$A$30,0)),"Not in rate table"))</f>
        <v/>
      </c>
      <c r="I87" s="22" t="str">
        <f aca="false">IF(E87="","",IFERROR(IF(F87&lt;=INDEX(Rates!$C$6:$C$30,MATCH(E87,Rates!$A$6:$A$30,0)),0,IF(D87="Yes",INDEX(Rates!$D$6:$D$30,MATCH(E87,Rates!$A$6:$A$30,0)),INDEX(Rates!$E$6:$E$30,MATCH(E87,Rates!$A$6:$A$30,0)))),0))</f>
        <v/>
      </c>
      <c r="J87" s="23" t="str">
        <f aca="false">IF(E87="","",ROUND(F87*I87,0))</f>
        <v/>
      </c>
      <c r="K87" s="24" t="str">
        <f aca="false">IF(OR(G87="",J87=0),"",IF(MONTH(G87)=3,DATE(YEAR(G87),Settings!$C$9,Settings!$C$8),DATE(YEAR(G87),MONTH(G87)+1,Settings!$C$7)))</f>
        <v/>
      </c>
      <c r="L87" s="21"/>
      <c r="M87" s="8"/>
      <c r="N87" s="10" t="str">
        <f aca="false">IF(E87="","",IF(J87=0,"Below threshold",IF(L87="",IF(Settings!$C$11&gt;K87,"Overdue - not deposited","Pending (not yet due)"),IF(L87&lt;=K87,"Deposited on time","Deposited late"))))</f>
        <v/>
      </c>
      <c r="O87" s="25" t="str">
        <f aca="false">IF(OR(J87="",J87=0,G87=""),"",IF(N87="Deposited on time",0,IF(N87="Pending (not yet due)",0,MAX(0,(YEAR(IF(L87="",Settings!$C$11,L87))-YEAR(G87))*12+MONTH(IF(L87="",Settings!$C$11,L87))-MONTH(G87)+1))))</f>
        <v/>
      </c>
      <c r="P87" s="23" t="str">
        <f aca="false">IF(O87="","",ROUND(J87*Settings!$C$10*O87,0))</f>
        <v/>
      </c>
    </row>
    <row r="88" customFormat="false" ht="15" hidden="false" customHeight="false" outlineLevel="0" collapsed="false">
      <c r="A88" s="8"/>
      <c r="B88" s="8"/>
      <c r="C88" s="8"/>
      <c r="D88" s="8"/>
      <c r="E88" s="8"/>
      <c r="F88" s="18"/>
      <c r="G88" s="21"/>
      <c r="H88" s="11" t="str">
        <f aca="false">IF(E88="","",IFERROR(INDEX(Rates!$B$6:$B$30,MATCH(E88,Rates!$A$6:$A$30,0)),"Not in rate table"))</f>
        <v/>
      </c>
      <c r="I88" s="22" t="str">
        <f aca="false">IF(E88="","",IFERROR(IF(F88&lt;=INDEX(Rates!$C$6:$C$30,MATCH(E88,Rates!$A$6:$A$30,0)),0,IF(D88="Yes",INDEX(Rates!$D$6:$D$30,MATCH(E88,Rates!$A$6:$A$30,0)),INDEX(Rates!$E$6:$E$30,MATCH(E88,Rates!$A$6:$A$30,0)))),0))</f>
        <v/>
      </c>
      <c r="J88" s="23" t="str">
        <f aca="false">IF(E88="","",ROUND(F88*I88,0))</f>
        <v/>
      </c>
      <c r="K88" s="24" t="str">
        <f aca="false">IF(OR(G88="",J88=0),"",IF(MONTH(G88)=3,DATE(YEAR(G88),Settings!$C$9,Settings!$C$8),DATE(YEAR(G88),MONTH(G88)+1,Settings!$C$7)))</f>
        <v/>
      </c>
      <c r="L88" s="21"/>
      <c r="M88" s="8"/>
      <c r="N88" s="10" t="str">
        <f aca="false">IF(E88="","",IF(J88=0,"Below threshold",IF(L88="",IF(Settings!$C$11&gt;K88,"Overdue - not deposited","Pending (not yet due)"),IF(L88&lt;=K88,"Deposited on time","Deposited late"))))</f>
        <v/>
      </c>
      <c r="O88" s="25" t="str">
        <f aca="false">IF(OR(J88="",J88=0,G88=""),"",IF(N88="Deposited on time",0,IF(N88="Pending (not yet due)",0,MAX(0,(YEAR(IF(L88="",Settings!$C$11,L88))-YEAR(G88))*12+MONTH(IF(L88="",Settings!$C$11,L88))-MONTH(G88)+1))))</f>
        <v/>
      </c>
      <c r="P88" s="23" t="str">
        <f aca="false">IF(O88="","",ROUND(J88*Settings!$C$10*O88,0))</f>
        <v/>
      </c>
    </row>
    <row r="89" customFormat="false" ht="15" hidden="false" customHeight="false" outlineLevel="0" collapsed="false">
      <c r="A89" s="8"/>
      <c r="B89" s="8"/>
      <c r="C89" s="8"/>
      <c r="D89" s="8"/>
      <c r="E89" s="8"/>
      <c r="F89" s="18"/>
      <c r="G89" s="21"/>
      <c r="H89" s="11" t="str">
        <f aca="false">IF(E89="","",IFERROR(INDEX(Rates!$B$6:$B$30,MATCH(E89,Rates!$A$6:$A$30,0)),"Not in rate table"))</f>
        <v/>
      </c>
      <c r="I89" s="22" t="str">
        <f aca="false">IF(E89="","",IFERROR(IF(F89&lt;=INDEX(Rates!$C$6:$C$30,MATCH(E89,Rates!$A$6:$A$30,0)),0,IF(D89="Yes",INDEX(Rates!$D$6:$D$30,MATCH(E89,Rates!$A$6:$A$30,0)),INDEX(Rates!$E$6:$E$30,MATCH(E89,Rates!$A$6:$A$30,0)))),0))</f>
        <v/>
      </c>
      <c r="J89" s="23" t="str">
        <f aca="false">IF(E89="","",ROUND(F89*I89,0))</f>
        <v/>
      </c>
      <c r="K89" s="24" t="str">
        <f aca="false">IF(OR(G89="",J89=0),"",IF(MONTH(G89)=3,DATE(YEAR(G89),Settings!$C$9,Settings!$C$8),DATE(YEAR(G89),MONTH(G89)+1,Settings!$C$7)))</f>
        <v/>
      </c>
      <c r="L89" s="21"/>
      <c r="M89" s="8"/>
      <c r="N89" s="10" t="str">
        <f aca="false">IF(E89="","",IF(J89=0,"Below threshold",IF(L89="",IF(Settings!$C$11&gt;K89,"Overdue - not deposited","Pending (not yet due)"),IF(L89&lt;=K89,"Deposited on time","Deposited late"))))</f>
        <v/>
      </c>
      <c r="O89" s="25" t="str">
        <f aca="false">IF(OR(J89="",J89=0,G89=""),"",IF(N89="Deposited on time",0,IF(N89="Pending (not yet due)",0,MAX(0,(YEAR(IF(L89="",Settings!$C$11,L89))-YEAR(G89))*12+MONTH(IF(L89="",Settings!$C$11,L89))-MONTH(G89)+1))))</f>
        <v/>
      </c>
      <c r="P89" s="23" t="str">
        <f aca="false">IF(O89="","",ROUND(J89*Settings!$C$10*O89,0))</f>
        <v/>
      </c>
    </row>
    <row r="90" customFormat="false" ht="15" hidden="false" customHeight="false" outlineLevel="0" collapsed="false">
      <c r="A90" s="8"/>
      <c r="B90" s="8"/>
      <c r="C90" s="8"/>
      <c r="D90" s="8"/>
      <c r="E90" s="8"/>
      <c r="F90" s="18"/>
      <c r="G90" s="21"/>
      <c r="H90" s="11" t="str">
        <f aca="false">IF(E90="","",IFERROR(INDEX(Rates!$B$6:$B$30,MATCH(E90,Rates!$A$6:$A$30,0)),"Not in rate table"))</f>
        <v/>
      </c>
      <c r="I90" s="22" t="str">
        <f aca="false">IF(E90="","",IFERROR(IF(F90&lt;=INDEX(Rates!$C$6:$C$30,MATCH(E90,Rates!$A$6:$A$30,0)),0,IF(D90="Yes",INDEX(Rates!$D$6:$D$30,MATCH(E90,Rates!$A$6:$A$30,0)),INDEX(Rates!$E$6:$E$30,MATCH(E90,Rates!$A$6:$A$30,0)))),0))</f>
        <v/>
      </c>
      <c r="J90" s="23" t="str">
        <f aca="false">IF(E90="","",ROUND(F90*I90,0))</f>
        <v/>
      </c>
      <c r="K90" s="24" t="str">
        <f aca="false">IF(OR(G90="",J90=0),"",IF(MONTH(G90)=3,DATE(YEAR(G90),Settings!$C$9,Settings!$C$8),DATE(YEAR(G90),MONTH(G90)+1,Settings!$C$7)))</f>
        <v/>
      </c>
      <c r="L90" s="21"/>
      <c r="M90" s="8"/>
      <c r="N90" s="10" t="str">
        <f aca="false">IF(E90="","",IF(J90=0,"Below threshold",IF(L90="",IF(Settings!$C$11&gt;K90,"Overdue - not deposited","Pending (not yet due)"),IF(L90&lt;=K90,"Deposited on time","Deposited late"))))</f>
        <v/>
      </c>
      <c r="O90" s="25" t="str">
        <f aca="false">IF(OR(J90="",J90=0,G90=""),"",IF(N90="Deposited on time",0,IF(N90="Pending (not yet due)",0,MAX(0,(YEAR(IF(L90="",Settings!$C$11,L90))-YEAR(G90))*12+MONTH(IF(L90="",Settings!$C$11,L90))-MONTH(G90)+1))))</f>
        <v/>
      </c>
      <c r="P90" s="23" t="str">
        <f aca="false">IF(O90="","",ROUND(J90*Settings!$C$10*O90,0))</f>
        <v/>
      </c>
    </row>
    <row r="91" customFormat="false" ht="15" hidden="false" customHeight="false" outlineLevel="0" collapsed="false">
      <c r="A91" s="8"/>
      <c r="B91" s="8"/>
      <c r="C91" s="8"/>
      <c r="D91" s="8"/>
      <c r="E91" s="8"/>
      <c r="F91" s="18"/>
      <c r="G91" s="21"/>
      <c r="H91" s="11" t="str">
        <f aca="false">IF(E91="","",IFERROR(INDEX(Rates!$B$6:$B$30,MATCH(E91,Rates!$A$6:$A$30,0)),"Not in rate table"))</f>
        <v/>
      </c>
      <c r="I91" s="22" t="str">
        <f aca="false">IF(E91="","",IFERROR(IF(F91&lt;=INDEX(Rates!$C$6:$C$30,MATCH(E91,Rates!$A$6:$A$30,0)),0,IF(D91="Yes",INDEX(Rates!$D$6:$D$30,MATCH(E91,Rates!$A$6:$A$30,0)),INDEX(Rates!$E$6:$E$30,MATCH(E91,Rates!$A$6:$A$30,0)))),0))</f>
        <v/>
      </c>
      <c r="J91" s="23" t="str">
        <f aca="false">IF(E91="","",ROUND(F91*I91,0))</f>
        <v/>
      </c>
      <c r="K91" s="24" t="str">
        <f aca="false">IF(OR(G91="",J91=0),"",IF(MONTH(G91)=3,DATE(YEAR(G91),Settings!$C$9,Settings!$C$8),DATE(YEAR(G91),MONTH(G91)+1,Settings!$C$7)))</f>
        <v/>
      </c>
      <c r="L91" s="21"/>
      <c r="M91" s="8"/>
      <c r="N91" s="10" t="str">
        <f aca="false">IF(E91="","",IF(J91=0,"Below threshold",IF(L91="",IF(Settings!$C$11&gt;K91,"Overdue - not deposited","Pending (not yet due)"),IF(L91&lt;=K91,"Deposited on time","Deposited late"))))</f>
        <v/>
      </c>
      <c r="O91" s="25" t="str">
        <f aca="false">IF(OR(J91="",J91=0,G91=""),"",IF(N91="Deposited on time",0,IF(N91="Pending (not yet due)",0,MAX(0,(YEAR(IF(L91="",Settings!$C$11,L91))-YEAR(G91))*12+MONTH(IF(L91="",Settings!$C$11,L91))-MONTH(G91)+1))))</f>
        <v/>
      </c>
      <c r="P91" s="23" t="str">
        <f aca="false">IF(O91="","",ROUND(J91*Settings!$C$10*O91,0))</f>
        <v/>
      </c>
    </row>
    <row r="92" customFormat="false" ht="15" hidden="false" customHeight="false" outlineLevel="0" collapsed="false">
      <c r="A92" s="8"/>
      <c r="B92" s="8"/>
      <c r="C92" s="8"/>
      <c r="D92" s="8"/>
      <c r="E92" s="8"/>
      <c r="F92" s="18"/>
      <c r="G92" s="21"/>
      <c r="H92" s="11" t="str">
        <f aca="false">IF(E92="","",IFERROR(INDEX(Rates!$B$6:$B$30,MATCH(E92,Rates!$A$6:$A$30,0)),"Not in rate table"))</f>
        <v/>
      </c>
      <c r="I92" s="22" t="str">
        <f aca="false">IF(E92="","",IFERROR(IF(F92&lt;=INDEX(Rates!$C$6:$C$30,MATCH(E92,Rates!$A$6:$A$30,0)),0,IF(D92="Yes",INDEX(Rates!$D$6:$D$30,MATCH(E92,Rates!$A$6:$A$30,0)),INDEX(Rates!$E$6:$E$30,MATCH(E92,Rates!$A$6:$A$30,0)))),0))</f>
        <v/>
      </c>
      <c r="J92" s="23" t="str">
        <f aca="false">IF(E92="","",ROUND(F92*I92,0))</f>
        <v/>
      </c>
      <c r="K92" s="24" t="str">
        <f aca="false">IF(OR(G92="",J92=0),"",IF(MONTH(G92)=3,DATE(YEAR(G92),Settings!$C$9,Settings!$C$8),DATE(YEAR(G92),MONTH(G92)+1,Settings!$C$7)))</f>
        <v/>
      </c>
      <c r="L92" s="21"/>
      <c r="M92" s="8"/>
      <c r="N92" s="10" t="str">
        <f aca="false">IF(E92="","",IF(J92=0,"Below threshold",IF(L92="",IF(Settings!$C$11&gt;K92,"Overdue - not deposited","Pending (not yet due)"),IF(L92&lt;=K92,"Deposited on time","Deposited late"))))</f>
        <v/>
      </c>
      <c r="O92" s="25" t="str">
        <f aca="false">IF(OR(J92="",J92=0,G92=""),"",IF(N92="Deposited on time",0,IF(N92="Pending (not yet due)",0,MAX(0,(YEAR(IF(L92="",Settings!$C$11,L92))-YEAR(G92))*12+MONTH(IF(L92="",Settings!$C$11,L92))-MONTH(G92)+1))))</f>
        <v/>
      </c>
      <c r="P92" s="23" t="str">
        <f aca="false">IF(O92="","",ROUND(J92*Settings!$C$10*O92,0))</f>
        <v/>
      </c>
    </row>
    <row r="93" customFormat="false" ht="15" hidden="false" customHeight="false" outlineLevel="0" collapsed="false">
      <c r="A93" s="8"/>
      <c r="B93" s="8"/>
      <c r="C93" s="8"/>
      <c r="D93" s="8"/>
      <c r="E93" s="8"/>
      <c r="F93" s="18"/>
      <c r="G93" s="21"/>
      <c r="H93" s="11" t="str">
        <f aca="false">IF(E93="","",IFERROR(INDEX(Rates!$B$6:$B$30,MATCH(E93,Rates!$A$6:$A$30,0)),"Not in rate table"))</f>
        <v/>
      </c>
      <c r="I93" s="22" t="str">
        <f aca="false">IF(E93="","",IFERROR(IF(F93&lt;=INDEX(Rates!$C$6:$C$30,MATCH(E93,Rates!$A$6:$A$30,0)),0,IF(D93="Yes",INDEX(Rates!$D$6:$D$30,MATCH(E93,Rates!$A$6:$A$30,0)),INDEX(Rates!$E$6:$E$30,MATCH(E93,Rates!$A$6:$A$30,0)))),0))</f>
        <v/>
      </c>
      <c r="J93" s="23" t="str">
        <f aca="false">IF(E93="","",ROUND(F93*I93,0))</f>
        <v/>
      </c>
      <c r="K93" s="24" t="str">
        <f aca="false">IF(OR(G93="",J93=0),"",IF(MONTH(G93)=3,DATE(YEAR(G93),Settings!$C$9,Settings!$C$8),DATE(YEAR(G93),MONTH(G93)+1,Settings!$C$7)))</f>
        <v/>
      </c>
      <c r="L93" s="21"/>
      <c r="M93" s="8"/>
      <c r="N93" s="10" t="str">
        <f aca="false">IF(E93="","",IF(J93=0,"Below threshold",IF(L93="",IF(Settings!$C$11&gt;K93,"Overdue - not deposited","Pending (not yet due)"),IF(L93&lt;=K93,"Deposited on time","Deposited late"))))</f>
        <v/>
      </c>
      <c r="O93" s="25" t="str">
        <f aca="false">IF(OR(J93="",J93=0,G93=""),"",IF(N93="Deposited on time",0,IF(N93="Pending (not yet due)",0,MAX(0,(YEAR(IF(L93="",Settings!$C$11,L93))-YEAR(G93))*12+MONTH(IF(L93="",Settings!$C$11,L93))-MONTH(G93)+1))))</f>
        <v/>
      </c>
      <c r="P93" s="23" t="str">
        <f aca="false">IF(O93="","",ROUND(J93*Settings!$C$10*O93,0))</f>
        <v/>
      </c>
    </row>
    <row r="94" customFormat="false" ht="15" hidden="false" customHeight="false" outlineLevel="0" collapsed="false">
      <c r="A94" s="8"/>
      <c r="B94" s="8"/>
      <c r="C94" s="8"/>
      <c r="D94" s="8"/>
      <c r="E94" s="8"/>
      <c r="F94" s="18"/>
      <c r="G94" s="21"/>
      <c r="H94" s="11" t="str">
        <f aca="false">IF(E94="","",IFERROR(INDEX(Rates!$B$6:$B$30,MATCH(E94,Rates!$A$6:$A$30,0)),"Not in rate table"))</f>
        <v/>
      </c>
      <c r="I94" s="22" t="str">
        <f aca="false">IF(E94="","",IFERROR(IF(F94&lt;=INDEX(Rates!$C$6:$C$30,MATCH(E94,Rates!$A$6:$A$30,0)),0,IF(D94="Yes",INDEX(Rates!$D$6:$D$30,MATCH(E94,Rates!$A$6:$A$30,0)),INDEX(Rates!$E$6:$E$30,MATCH(E94,Rates!$A$6:$A$30,0)))),0))</f>
        <v/>
      </c>
      <c r="J94" s="23" t="str">
        <f aca="false">IF(E94="","",ROUND(F94*I94,0))</f>
        <v/>
      </c>
      <c r="K94" s="24" t="str">
        <f aca="false">IF(OR(G94="",J94=0),"",IF(MONTH(G94)=3,DATE(YEAR(G94),Settings!$C$9,Settings!$C$8),DATE(YEAR(G94),MONTH(G94)+1,Settings!$C$7)))</f>
        <v/>
      </c>
      <c r="L94" s="21"/>
      <c r="M94" s="8"/>
      <c r="N94" s="10" t="str">
        <f aca="false">IF(E94="","",IF(J94=0,"Below threshold",IF(L94="",IF(Settings!$C$11&gt;K94,"Overdue - not deposited","Pending (not yet due)"),IF(L94&lt;=K94,"Deposited on time","Deposited late"))))</f>
        <v/>
      </c>
      <c r="O94" s="25" t="str">
        <f aca="false">IF(OR(J94="",J94=0,G94=""),"",IF(N94="Deposited on time",0,IF(N94="Pending (not yet due)",0,MAX(0,(YEAR(IF(L94="",Settings!$C$11,L94))-YEAR(G94))*12+MONTH(IF(L94="",Settings!$C$11,L94))-MONTH(G94)+1))))</f>
        <v/>
      </c>
      <c r="P94" s="23" t="str">
        <f aca="false">IF(O94="","",ROUND(J94*Settings!$C$10*O94,0))</f>
        <v/>
      </c>
    </row>
    <row r="95" customFormat="false" ht="15" hidden="false" customHeight="false" outlineLevel="0" collapsed="false">
      <c r="A95" s="8"/>
      <c r="B95" s="8"/>
      <c r="C95" s="8"/>
      <c r="D95" s="8"/>
      <c r="E95" s="8"/>
      <c r="F95" s="18"/>
      <c r="G95" s="21"/>
      <c r="H95" s="11" t="str">
        <f aca="false">IF(E95="","",IFERROR(INDEX(Rates!$B$6:$B$30,MATCH(E95,Rates!$A$6:$A$30,0)),"Not in rate table"))</f>
        <v/>
      </c>
      <c r="I95" s="22" t="str">
        <f aca="false">IF(E95="","",IFERROR(IF(F95&lt;=INDEX(Rates!$C$6:$C$30,MATCH(E95,Rates!$A$6:$A$30,0)),0,IF(D95="Yes",INDEX(Rates!$D$6:$D$30,MATCH(E95,Rates!$A$6:$A$30,0)),INDEX(Rates!$E$6:$E$30,MATCH(E95,Rates!$A$6:$A$30,0)))),0))</f>
        <v/>
      </c>
      <c r="J95" s="23" t="str">
        <f aca="false">IF(E95="","",ROUND(F95*I95,0))</f>
        <v/>
      </c>
      <c r="K95" s="24" t="str">
        <f aca="false">IF(OR(G95="",J95=0),"",IF(MONTH(G95)=3,DATE(YEAR(G95),Settings!$C$9,Settings!$C$8),DATE(YEAR(G95),MONTH(G95)+1,Settings!$C$7)))</f>
        <v/>
      </c>
      <c r="L95" s="21"/>
      <c r="M95" s="8"/>
      <c r="N95" s="10" t="str">
        <f aca="false">IF(E95="","",IF(J95=0,"Below threshold",IF(L95="",IF(Settings!$C$11&gt;K95,"Overdue - not deposited","Pending (not yet due)"),IF(L95&lt;=K95,"Deposited on time","Deposited late"))))</f>
        <v/>
      </c>
      <c r="O95" s="25" t="str">
        <f aca="false">IF(OR(J95="",J95=0,G95=""),"",IF(N95="Deposited on time",0,IF(N95="Pending (not yet due)",0,MAX(0,(YEAR(IF(L95="",Settings!$C$11,L95))-YEAR(G95))*12+MONTH(IF(L95="",Settings!$C$11,L95))-MONTH(G95)+1))))</f>
        <v/>
      </c>
      <c r="P95" s="23" t="str">
        <f aca="false">IF(O95="","",ROUND(J95*Settings!$C$10*O95,0))</f>
        <v/>
      </c>
    </row>
    <row r="96" customFormat="false" ht="15" hidden="false" customHeight="false" outlineLevel="0" collapsed="false">
      <c r="A96" s="8"/>
      <c r="B96" s="8"/>
      <c r="C96" s="8"/>
      <c r="D96" s="8"/>
      <c r="E96" s="8"/>
      <c r="F96" s="18"/>
      <c r="G96" s="21"/>
      <c r="H96" s="11" t="str">
        <f aca="false">IF(E96="","",IFERROR(INDEX(Rates!$B$6:$B$30,MATCH(E96,Rates!$A$6:$A$30,0)),"Not in rate table"))</f>
        <v/>
      </c>
      <c r="I96" s="22" t="str">
        <f aca="false">IF(E96="","",IFERROR(IF(F96&lt;=INDEX(Rates!$C$6:$C$30,MATCH(E96,Rates!$A$6:$A$30,0)),0,IF(D96="Yes",INDEX(Rates!$D$6:$D$30,MATCH(E96,Rates!$A$6:$A$30,0)),INDEX(Rates!$E$6:$E$30,MATCH(E96,Rates!$A$6:$A$30,0)))),0))</f>
        <v/>
      </c>
      <c r="J96" s="23" t="str">
        <f aca="false">IF(E96="","",ROUND(F96*I96,0))</f>
        <v/>
      </c>
      <c r="K96" s="24" t="str">
        <f aca="false">IF(OR(G96="",J96=0),"",IF(MONTH(G96)=3,DATE(YEAR(G96),Settings!$C$9,Settings!$C$8),DATE(YEAR(G96),MONTH(G96)+1,Settings!$C$7)))</f>
        <v/>
      </c>
      <c r="L96" s="21"/>
      <c r="M96" s="8"/>
      <c r="N96" s="10" t="str">
        <f aca="false">IF(E96="","",IF(J96=0,"Below threshold",IF(L96="",IF(Settings!$C$11&gt;K96,"Overdue - not deposited","Pending (not yet due)"),IF(L96&lt;=K96,"Deposited on time","Deposited late"))))</f>
        <v/>
      </c>
      <c r="O96" s="25" t="str">
        <f aca="false">IF(OR(J96="",J96=0,G96=""),"",IF(N96="Deposited on time",0,IF(N96="Pending (not yet due)",0,MAX(0,(YEAR(IF(L96="",Settings!$C$11,L96))-YEAR(G96))*12+MONTH(IF(L96="",Settings!$C$11,L96))-MONTH(G96)+1))))</f>
        <v/>
      </c>
      <c r="P96" s="23" t="str">
        <f aca="false">IF(O96="","",ROUND(J96*Settings!$C$10*O96,0))</f>
        <v/>
      </c>
    </row>
    <row r="97" customFormat="false" ht="15" hidden="false" customHeight="false" outlineLevel="0" collapsed="false">
      <c r="A97" s="8"/>
      <c r="B97" s="8"/>
      <c r="C97" s="8"/>
      <c r="D97" s="8"/>
      <c r="E97" s="8"/>
      <c r="F97" s="18"/>
      <c r="G97" s="21"/>
      <c r="H97" s="11" t="str">
        <f aca="false">IF(E97="","",IFERROR(INDEX(Rates!$B$6:$B$30,MATCH(E97,Rates!$A$6:$A$30,0)),"Not in rate table"))</f>
        <v/>
      </c>
      <c r="I97" s="22" t="str">
        <f aca="false">IF(E97="","",IFERROR(IF(F97&lt;=INDEX(Rates!$C$6:$C$30,MATCH(E97,Rates!$A$6:$A$30,0)),0,IF(D97="Yes",INDEX(Rates!$D$6:$D$30,MATCH(E97,Rates!$A$6:$A$30,0)),INDEX(Rates!$E$6:$E$30,MATCH(E97,Rates!$A$6:$A$30,0)))),0))</f>
        <v/>
      </c>
      <c r="J97" s="23" t="str">
        <f aca="false">IF(E97="","",ROUND(F97*I97,0))</f>
        <v/>
      </c>
      <c r="K97" s="24" t="str">
        <f aca="false">IF(OR(G97="",J97=0),"",IF(MONTH(G97)=3,DATE(YEAR(G97),Settings!$C$9,Settings!$C$8),DATE(YEAR(G97),MONTH(G97)+1,Settings!$C$7)))</f>
        <v/>
      </c>
      <c r="L97" s="21"/>
      <c r="M97" s="8"/>
      <c r="N97" s="10" t="str">
        <f aca="false">IF(E97="","",IF(J97=0,"Below threshold",IF(L97="",IF(Settings!$C$11&gt;K97,"Overdue - not deposited","Pending (not yet due)"),IF(L97&lt;=K97,"Deposited on time","Deposited late"))))</f>
        <v/>
      </c>
      <c r="O97" s="25" t="str">
        <f aca="false">IF(OR(J97="",J97=0,G97=""),"",IF(N97="Deposited on time",0,IF(N97="Pending (not yet due)",0,MAX(0,(YEAR(IF(L97="",Settings!$C$11,L97))-YEAR(G97))*12+MONTH(IF(L97="",Settings!$C$11,L97))-MONTH(G97)+1))))</f>
        <v/>
      </c>
      <c r="P97" s="23" t="str">
        <f aca="false">IF(O97="","",ROUND(J97*Settings!$C$10*O97,0))</f>
        <v/>
      </c>
    </row>
    <row r="98" customFormat="false" ht="15" hidden="false" customHeight="false" outlineLevel="0" collapsed="false">
      <c r="A98" s="8"/>
      <c r="B98" s="8"/>
      <c r="C98" s="8"/>
      <c r="D98" s="8"/>
      <c r="E98" s="8"/>
      <c r="F98" s="18"/>
      <c r="G98" s="21"/>
      <c r="H98" s="11" t="str">
        <f aca="false">IF(E98="","",IFERROR(INDEX(Rates!$B$6:$B$30,MATCH(E98,Rates!$A$6:$A$30,0)),"Not in rate table"))</f>
        <v/>
      </c>
      <c r="I98" s="22" t="str">
        <f aca="false">IF(E98="","",IFERROR(IF(F98&lt;=INDEX(Rates!$C$6:$C$30,MATCH(E98,Rates!$A$6:$A$30,0)),0,IF(D98="Yes",INDEX(Rates!$D$6:$D$30,MATCH(E98,Rates!$A$6:$A$30,0)),INDEX(Rates!$E$6:$E$30,MATCH(E98,Rates!$A$6:$A$30,0)))),0))</f>
        <v/>
      </c>
      <c r="J98" s="23" t="str">
        <f aca="false">IF(E98="","",ROUND(F98*I98,0))</f>
        <v/>
      </c>
      <c r="K98" s="24" t="str">
        <f aca="false">IF(OR(G98="",J98=0),"",IF(MONTH(G98)=3,DATE(YEAR(G98),Settings!$C$9,Settings!$C$8),DATE(YEAR(G98),MONTH(G98)+1,Settings!$C$7)))</f>
        <v/>
      </c>
      <c r="L98" s="21"/>
      <c r="M98" s="8"/>
      <c r="N98" s="10" t="str">
        <f aca="false">IF(E98="","",IF(J98=0,"Below threshold",IF(L98="",IF(Settings!$C$11&gt;K98,"Overdue - not deposited","Pending (not yet due)"),IF(L98&lt;=K98,"Deposited on time","Deposited late"))))</f>
        <v/>
      </c>
      <c r="O98" s="25" t="str">
        <f aca="false">IF(OR(J98="",J98=0,G98=""),"",IF(N98="Deposited on time",0,IF(N98="Pending (not yet due)",0,MAX(0,(YEAR(IF(L98="",Settings!$C$11,L98))-YEAR(G98))*12+MONTH(IF(L98="",Settings!$C$11,L98))-MONTH(G98)+1))))</f>
        <v/>
      </c>
      <c r="P98" s="23" t="str">
        <f aca="false">IF(O98="","",ROUND(J98*Settings!$C$10*O98,0))</f>
        <v/>
      </c>
    </row>
    <row r="99" customFormat="false" ht="15" hidden="false" customHeight="false" outlineLevel="0" collapsed="false">
      <c r="A99" s="8"/>
      <c r="B99" s="8"/>
      <c r="C99" s="8"/>
      <c r="D99" s="8"/>
      <c r="E99" s="8"/>
      <c r="F99" s="18"/>
      <c r="G99" s="21"/>
      <c r="H99" s="11" t="str">
        <f aca="false">IF(E99="","",IFERROR(INDEX(Rates!$B$6:$B$30,MATCH(E99,Rates!$A$6:$A$30,0)),"Not in rate table"))</f>
        <v/>
      </c>
      <c r="I99" s="22" t="str">
        <f aca="false">IF(E99="","",IFERROR(IF(F99&lt;=INDEX(Rates!$C$6:$C$30,MATCH(E99,Rates!$A$6:$A$30,0)),0,IF(D99="Yes",INDEX(Rates!$D$6:$D$30,MATCH(E99,Rates!$A$6:$A$30,0)),INDEX(Rates!$E$6:$E$30,MATCH(E99,Rates!$A$6:$A$30,0)))),0))</f>
        <v/>
      </c>
      <c r="J99" s="23" t="str">
        <f aca="false">IF(E99="","",ROUND(F99*I99,0))</f>
        <v/>
      </c>
      <c r="K99" s="24" t="str">
        <f aca="false">IF(OR(G99="",J99=0),"",IF(MONTH(G99)=3,DATE(YEAR(G99),Settings!$C$9,Settings!$C$8),DATE(YEAR(G99),MONTH(G99)+1,Settings!$C$7)))</f>
        <v/>
      </c>
      <c r="L99" s="21"/>
      <c r="M99" s="8"/>
      <c r="N99" s="10" t="str">
        <f aca="false">IF(E99="","",IF(J99=0,"Below threshold",IF(L99="",IF(Settings!$C$11&gt;K99,"Overdue - not deposited","Pending (not yet due)"),IF(L99&lt;=K99,"Deposited on time","Deposited late"))))</f>
        <v/>
      </c>
      <c r="O99" s="25" t="str">
        <f aca="false">IF(OR(J99="",J99=0,G99=""),"",IF(N99="Deposited on time",0,IF(N99="Pending (not yet due)",0,MAX(0,(YEAR(IF(L99="",Settings!$C$11,L99))-YEAR(G99))*12+MONTH(IF(L99="",Settings!$C$11,L99))-MONTH(G99)+1))))</f>
        <v/>
      </c>
      <c r="P99" s="23" t="str">
        <f aca="false">IF(O99="","",ROUND(J99*Settings!$C$10*O99,0))</f>
        <v/>
      </c>
    </row>
    <row r="100" customFormat="false" ht="15" hidden="false" customHeight="false" outlineLevel="0" collapsed="false">
      <c r="A100" s="8"/>
      <c r="B100" s="8"/>
      <c r="C100" s="8"/>
      <c r="D100" s="8"/>
      <c r="E100" s="8"/>
      <c r="F100" s="18"/>
      <c r="G100" s="21"/>
      <c r="H100" s="11" t="str">
        <f aca="false">IF(E100="","",IFERROR(INDEX(Rates!$B$6:$B$30,MATCH(E100,Rates!$A$6:$A$30,0)),"Not in rate table"))</f>
        <v/>
      </c>
      <c r="I100" s="22" t="str">
        <f aca="false">IF(E100="","",IFERROR(IF(F100&lt;=INDEX(Rates!$C$6:$C$30,MATCH(E100,Rates!$A$6:$A$30,0)),0,IF(D100="Yes",INDEX(Rates!$D$6:$D$30,MATCH(E100,Rates!$A$6:$A$30,0)),INDEX(Rates!$E$6:$E$30,MATCH(E100,Rates!$A$6:$A$30,0)))),0))</f>
        <v/>
      </c>
      <c r="J100" s="23" t="str">
        <f aca="false">IF(E100="","",ROUND(F100*I100,0))</f>
        <v/>
      </c>
      <c r="K100" s="24" t="str">
        <f aca="false">IF(OR(G100="",J100=0),"",IF(MONTH(G100)=3,DATE(YEAR(G100),Settings!$C$9,Settings!$C$8),DATE(YEAR(G100),MONTH(G100)+1,Settings!$C$7)))</f>
        <v/>
      </c>
      <c r="L100" s="21"/>
      <c r="M100" s="8"/>
      <c r="N100" s="10" t="str">
        <f aca="false">IF(E100="","",IF(J100=0,"Below threshold",IF(L100="",IF(Settings!$C$11&gt;K100,"Overdue - not deposited","Pending (not yet due)"),IF(L100&lt;=K100,"Deposited on time","Deposited late"))))</f>
        <v/>
      </c>
      <c r="O100" s="25" t="str">
        <f aca="false">IF(OR(J100="",J100=0,G100=""),"",IF(N100="Deposited on time",0,IF(N100="Pending (not yet due)",0,MAX(0,(YEAR(IF(L100="",Settings!$C$11,L100))-YEAR(G100))*12+MONTH(IF(L100="",Settings!$C$11,L100))-MONTH(G100)+1))))</f>
        <v/>
      </c>
      <c r="P100" s="23" t="str">
        <f aca="false">IF(O100="","",ROUND(J100*Settings!$C$10*O100,0))</f>
        <v/>
      </c>
    </row>
    <row r="101" customFormat="false" ht="15" hidden="false" customHeight="false" outlineLevel="0" collapsed="false">
      <c r="A101" s="8"/>
      <c r="B101" s="8"/>
      <c r="C101" s="8"/>
      <c r="D101" s="8"/>
      <c r="E101" s="8"/>
      <c r="F101" s="18"/>
      <c r="G101" s="21"/>
      <c r="H101" s="11" t="str">
        <f aca="false">IF(E101="","",IFERROR(INDEX(Rates!$B$6:$B$30,MATCH(E101,Rates!$A$6:$A$30,0)),"Not in rate table"))</f>
        <v/>
      </c>
      <c r="I101" s="22" t="str">
        <f aca="false">IF(E101="","",IFERROR(IF(F101&lt;=INDEX(Rates!$C$6:$C$30,MATCH(E101,Rates!$A$6:$A$30,0)),0,IF(D101="Yes",INDEX(Rates!$D$6:$D$30,MATCH(E101,Rates!$A$6:$A$30,0)),INDEX(Rates!$E$6:$E$30,MATCH(E101,Rates!$A$6:$A$30,0)))),0))</f>
        <v/>
      </c>
      <c r="J101" s="23" t="str">
        <f aca="false">IF(E101="","",ROUND(F101*I101,0))</f>
        <v/>
      </c>
      <c r="K101" s="24" t="str">
        <f aca="false">IF(OR(G101="",J101=0),"",IF(MONTH(G101)=3,DATE(YEAR(G101),Settings!$C$9,Settings!$C$8),DATE(YEAR(G101),MONTH(G101)+1,Settings!$C$7)))</f>
        <v/>
      </c>
      <c r="L101" s="21"/>
      <c r="M101" s="8"/>
      <c r="N101" s="10" t="str">
        <f aca="false">IF(E101="","",IF(J101=0,"Below threshold",IF(L101="",IF(Settings!$C$11&gt;K101,"Overdue - not deposited","Pending (not yet due)"),IF(L101&lt;=K101,"Deposited on time","Deposited late"))))</f>
        <v/>
      </c>
      <c r="O101" s="25" t="str">
        <f aca="false">IF(OR(J101="",J101=0,G101=""),"",IF(N101="Deposited on time",0,IF(N101="Pending (not yet due)",0,MAX(0,(YEAR(IF(L101="",Settings!$C$11,L101))-YEAR(G101))*12+MONTH(IF(L101="",Settings!$C$11,L101))-MONTH(G101)+1))))</f>
        <v/>
      </c>
      <c r="P101" s="23" t="str">
        <f aca="false">IF(O101="","",ROUND(J101*Settings!$C$10*O101,0))</f>
        <v/>
      </c>
    </row>
    <row r="102" customFormat="false" ht="15" hidden="false" customHeight="false" outlineLevel="0" collapsed="false">
      <c r="A102" s="8"/>
      <c r="B102" s="8"/>
      <c r="C102" s="8"/>
      <c r="D102" s="8"/>
      <c r="E102" s="8"/>
      <c r="F102" s="18"/>
      <c r="G102" s="21"/>
      <c r="H102" s="11" t="str">
        <f aca="false">IF(E102="","",IFERROR(INDEX(Rates!$B$6:$B$30,MATCH(E102,Rates!$A$6:$A$30,0)),"Not in rate table"))</f>
        <v/>
      </c>
      <c r="I102" s="22" t="str">
        <f aca="false">IF(E102="","",IFERROR(IF(F102&lt;=INDEX(Rates!$C$6:$C$30,MATCH(E102,Rates!$A$6:$A$30,0)),0,IF(D102="Yes",INDEX(Rates!$D$6:$D$30,MATCH(E102,Rates!$A$6:$A$30,0)),INDEX(Rates!$E$6:$E$30,MATCH(E102,Rates!$A$6:$A$30,0)))),0))</f>
        <v/>
      </c>
      <c r="J102" s="23" t="str">
        <f aca="false">IF(E102="","",ROUND(F102*I102,0))</f>
        <v/>
      </c>
      <c r="K102" s="24" t="str">
        <f aca="false">IF(OR(G102="",J102=0),"",IF(MONTH(G102)=3,DATE(YEAR(G102),Settings!$C$9,Settings!$C$8),DATE(YEAR(G102),MONTH(G102)+1,Settings!$C$7)))</f>
        <v/>
      </c>
      <c r="L102" s="21"/>
      <c r="M102" s="8"/>
      <c r="N102" s="10" t="str">
        <f aca="false">IF(E102="","",IF(J102=0,"Below threshold",IF(L102="",IF(Settings!$C$11&gt;K102,"Overdue - not deposited","Pending (not yet due)"),IF(L102&lt;=K102,"Deposited on time","Deposited late"))))</f>
        <v/>
      </c>
      <c r="O102" s="25" t="str">
        <f aca="false">IF(OR(J102="",J102=0,G102=""),"",IF(N102="Deposited on time",0,IF(N102="Pending (not yet due)",0,MAX(0,(YEAR(IF(L102="",Settings!$C$11,L102))-YEAR(G102))*12+MONTH(IF(L102="",Settings!$C$11,L102))-MONTH(G102)+1))))</f>
        <v/>
      </c>
      <c r="P102" s="23" t="str">
        <f aca="false">IF(O102="","",ROUND(J102*Settings!$C$10*O102,0))</f>
        <v/>
      </c>
    </row>
    <row r="103" customFormat="false" ht="15" hidden="false" customHeight="false" outlineLevel="0" collapsed="false">
      <c r="A103" s="8"/>
      <c r="B103" s="8"/>
      <c r="C103" s="8"/>
      <c r="D103" s="8"/>
      <c r="E103" s="8"/>
      <c r="F103" s="18"/>
      <c r="G103" s="21"/>
      <c r="H103" s="11" t="str">
        <f aca="false">IF(E103="","",IFERROR(INDEX(Rates!$B$6:$B$30,MATCH(E103,Rates!$A$6:$A$30,0)),"Not in rate table"))</f>
        <v/>
      </c>
      <c r="I103" s="22" t="str">
        <f aca="false">IF(E103="","",IFERROR(IF(F103&lt;=INDEX(Rates!$C$6:$C$30,MATCH(E103,Rates!$A$6:$A$30,0)),0,IF(D103="Yes",INDEX(Rates!$D$6:$D$30,MATCH(E103,Rates!$A$6:$A$30,0)),INDEX(Rates!$E$6:$E$30,MATCH(E103,Rates!$A$6:$A$30,0)))),0))</f>
        <v/>
      </c>
      <c r="J103" s="23" t="str">
        <f aca="false">IF(E103="","",ROUND(F103*I103,0))</f>
        <v/>
      </c>
      <c r="K103" s="24" t="str">
        <f aca="false">IF(OR(G103="",J103=0),"",IF(MONTH(G103)=3,DATE(YEAR(G103),Settings!$C$9,Settings!$C$8),DATE(YEAR(G103),MONTH(G103)+1,Settings!$C$7)))</f>
        <v/>
      </c>
      <c r="L103" s="21"/>
      <c r="M103" s="8"/>
      <c r="N103" s="10" t="str">
        <f aca="false">IF(E103="","",IF(J103=0,"Below threshold",IF(L103="",IF(Settings!$C$11&gt;K103,"Overdue - not deposited","Pending (not yet due)"),IF(L103&lt;=K103,"Deposited on time","Deposited late"))))</f>
        <v/>
      </c>
      <c r="O103" s="25" t="str">
        <f aca="false">IF(OR(J103="",J103=0,G103=""),"",IF(N103="Deposited on time",0,IF(N103="Pending (not yet due)",0,MAX(0,(YEAR(IF(L103="",Settings!$C$11,L103))-YEAR(G103))*12+MONTH(IF(L103="",Settings!$C$11,L103))-MONTH(G103)+1))))</f>
        <v/>
      </c>
      <c r="P103" s="23" t="str">
        <f aca="false">IF(O103="","",ROUND(J103*Settings!$C$10*O103,0))</f>
        <v/>
      </c>
    </row>
    <row r="104" customFormat="false" ht="15" hidden="false" customHeight="false" outlineLevel="0" collapsed="false">
      <c r="A104" s="8"/>
      <c r="B104" s="8"/>
      <c r="C104" s="8"/>
      <c r="D104" s="8"/>
      <c r="E104" s="8"/>
      <c r="F104" s="18"/>
      <c r="G104" s="21"/>
      <c r="H104" s="11" t="str">
        <f aca="false">IF(E104="","",IFERROR(INDEX(Rates!$B$6:$B$30,MATCH(E104,Rates!$A$6:$A$30,0)),"Not in rate table"))</f>
        <v/>
      </c>
      <c r="I104" s="22" t="str">
        <f aca="false">IF(E104="","",IFERROR(IF(F104&lt;=INDEX(Rates!$C$6:$C$30,MATCH(E104,Rates!$A$6:$A$30,0)),0,IF(D104="Yes",INDEX(Rates!$D$6:$D$30,MATCH(E104,Rates!$A$6:$A$30,0)),INDEX(Rates!$E$6:$E$30,MATCH(E104,Rates!$A$6:$A$30,0)))),0))</f>
        <v/>
      </c>
      <c r="J104" s="23" t="str">
        <f aca="false">IF(E104="","",ROUND(F104*I104,0))</f>
        <v/>
      </c>
      <c r="K104" s="24" t="str">
        <f aca="false">IF(OR(G104="",J104=0),"",IF(MONTH(G104)=3,DATE(YEAR(G104),Settings!$C$9,Settings!$C$8),DATE(YEAR(G104),MONTH(G104)+1,Settings!$C$7)))</f>
        <v/>
      </c>
      <c r="L104" s="21"/>
      <c r="M104" s="8"/>
      <c r="N104" s="10" t="str">
        <f aca="false">IF(E104="","",IF(J104=0,"Below threshold",IF(L104="",IF(Settings!$C$11&gt;K104,"Overdue - not deposited","Pending (not yet due)"),IF(L104&lt;=K104,"Deposited on time","Deposited late"))))</f>
        <v/>
      </c>
      <c r="O104" s="25" t="str">
        <f aca="false">IF(OR(J104="",J104=0,G104=""),"",IF(N104="Deposited on time",0,IF(N104="Pending (not yet due)",0,MAX(0,(YEAR(IF(L104="",Settings!$C$11,L104))-YEAR(G104))*12+MONTH(IF(L104="",Settings!$C$11,L104))-MONTH(G104)+1))))</f>
        <v/>
      </c>
      <c r="P104" s="23" t="str">
        <f aca="false">IF(O104="","",ROUND(J104*Settings!$C$10*O104,0))</f>
        <v/>
      </c>
    </row>
    <row r="105" customFormat="false" ht="15" hidden="false" customHeight="false" outlineLevel="0" collapsed="false">
      <c r="A105" s="8"/>
      <c r="B105" s="8"/>
      <c r="C105" s="8"/>
      <c r="D105" s="8"/>
      <c r="E105" s="8"/>
      <c r="F105" s="18"/>
      <c r="G105" s="21"/>
      <c r="H105" s="11" t="str">
        <f aca="false">IF(E105="","",IFERROR(INDEX(Rates!$B$6:$B$30,MATCH(E105,Rates!$A$6:$A$30,0)),"Not in rate table"))</f>
        <v/>
      </c>
      <c r="I105" s="22" t="str">
        <f aca="false">IF(E105="","",IFERROR(IF(F105&lt;=INDEX(Rates!$C$6:$C$30,MATCH(E105,Rates!$A$6:$A$30,0)),0,IF(D105="Yes",INDEX(Rates!$D$6:$D$30,MATCH(E105,Rates!$A$6:$A$30,0)),INDEX(Rates!$E$6:$E$30,MATCH(E105,Rates!$A$6:$A$30,0)))),0))</f>
        <v/>
      </c>
      <c r="J105" s="23" t="str">
        <f aca="false">IF(E105="","",ROUND(F105*I105,0))</f>
        <v/>
      </c>
      <c r="K105" s="24" t="str">
        <f aca="false">IF(OR(G105="",J105=0),"",IF(MONTH(G105)=3,DATE(YEAR(G105),Settings!$C$9,Settings!$C$8),DATE(YEAR(G105),MONTH(G105)+1,Settings!$C$7)))</f>
        <v/>
      </c>
      <c r="L105" s="21"/>
      <c r="M105" s="8"/>
      <c r="N105" s="10" t="str">
        <f aca="false">IF(E105="","",IF(J105=0,"Below threshold",IF(L105="",IF(Settings!$C$11&gt;K105,"Overdue - not deposited","Pending (not yet due)"),IF(L105&lt;=K105,"Deposited on time","Deposited late"))))</f>
        <v/>
      </c>
      <c r="O105" s="25" t="str">
        <f aca="false">IF(OR(J105="",J105=0,G105=""),"",IF(N105="Deposited on time",0,IF(N105="Pending (not yet due)",0,MAX(0,(YEAR(IF(L105="",Settings!$C$11,L105))-YEAR(G105))*12+MONTH(IF(L105="",Settings!$C$11,L105))-MONTH(G105)+1))))</f>
        <v/>
      </c>
      <c r="P105" s="23" t="str">
        <f aca="false">IF(O105="","",ROUND(J105*Settings!$C$10*O105,0))</f>
        <v/>
      </c>
    </row>
    <row r="106" customFormat="false" ht="15" hidden="false" customHeight="false" outlineLevel="0" collapsed="false">
      <c r="A106" s="8"/>
      <c r="B106" s="8"/>
      <c r="C106" s="8"/>
      <c r="D106" s="8"/>
      <c r="E106" s="8"/>
      <c r="F106" s="18"/>
      <c r="G106" s="21"/>
      <c r="H106" s="11" t="str">
        <f aca="false">IF(E106="","",IFERROR(INDEX(Rates!$B$6:$B$30,MATCH(E106,Rates!$A$6:$A$30,0)),"Not in rate table"))</f>
        <v/>
      </c>
      <c r="I106" s="22" t="str">
        <f aca="false">IF(E106="","",IFERROR(IF(F106&lt;=INDEX(Rates!$C$6:$C$30,MATCH(E106,Rates!$A$6:$A$30,0)),0,IF(D106="Yes",INDEX(Rates!$D$6:$D$30,MATCH(E106,Rates!$A$6:$A$30,0)),INDEX(Rates!$E$6:$E$30,MATCH(E106,Rates!$A$6:$A$30,0)))),0))</f>
        <v/>
      </c>
      <c r="J106" s="23" t="str">
        <f aca="false">IF(E106="","",ROUND(F106*I106,0))</f>
        <v/>
      </c>
      <c r="K106" s="24" t="str">
        <f aca="false">IF(OR(G106="",J106=0),"",IF(MONTH(G106)=3,DATE(YEAR(G106),Settings!$C$9,Settings!$C$8),DATE(YEAR(G106),MONTH(G106)+1,Settings!$C$7)))</f>
        <v/>
      </c>
      <c r="L106" s="21"/>
      <c r="M106" s="8"/>
      <c r="N106" s="10" t="str">
        <f aca="false">IF(E106="","",IF(J106=0,"Below threshold",IF(L106="",IF(Settings!$C$11&gt;K106,"Overdue - not deposited","Pending (not yet due)"),IF(L106&lt;=K106,"Deposited on time","Deposited late"))))</f>
        <v/>
      </c>
      <c r="O106" s="25" t="str">
        <f aca="false">IF(OR(J106="",J106=0,G106=""),"",IF(N106="Deposited on time",0,IF(N106="Pending (not yet due)",0,MAX(0,(YEAR(IF(L106="",Settings!$C$11,L106))-YEAR(G106))*12+MONTH(IF(L106="",Settings!$C$11,L106))-MONTH(G106)+1))))</f>
        <v/>
      </c>
      <c r="P106" s="23" t="str">
        <f aca="false">IF(O106="","",ROUND(J106*Settings!$C$10*O106,0))</f>
        <v/>
      </c>
    </row>
    <row r="107" customFormat="false" ht="15" hidden="false" customHeight="false" outlineLevel="0" collapsed="false">
      <c r="A107" s="8"/>
      <c r="B107" s="8"/>
      <c r="C107" s="8"/>
      <c r="D107" s="8"/>
      <c r="E107" s="8"/>
      <c r="F107" s="18"/>
      <c r="G107" s="21"/>
      <c r="H107" s="11" t="str">
        <f aca="false">IF(E107="","",IFERROR(INDEX(Rates!$B$6:$B$30,MATCH(E107,Rates!$A$6:$A$30,0)),"Not in rate table"))</f>
        <v/>
      </c>
      <c r="I107" s="22" t="str">
        <f aca="false">IF(E107="","",IFERROR(IF(F107&lt;=INDEX(Rates!$C$6:$C$30,MATCH(E107,Rates!$A$6:$A$30,0)),0,IF(D107="Yes",INDEX(Rates!$D$6:$D$30,MATCH(E107,Rates!$A$6:$A$30,0)),INDEX(Rates!$E$6:$E$30,MATCH(E107,Rates!$A$6:$A$30,0)))),0))</f>
        <v/>
      </c>
      <c r="J107" s="23" t="str">
        <f aca="false">IF(E107="","",ROUND(F107*I107,0))</f>
        <v/>
      </c>
      <c r="K107" s="24" t="str">
        <f aca="false">IF(OR(G107="",J107=0),"",IF(MONTH(G107)=3,DATE(YEAR(G107),Settings!$C$9,Settings!$C$8),DATE(YEAR(G107),MONTH(G107)+1,Settings!$C$7)))</f>
        <v/>
      </c>
      <c r="L107" s="21"/>
      <c r="M107" s="8"/>
      <c r="N107" s="10" t="str">
        <f aca="false">IF(E107="","",IF(J107=0,"Below threshold",IF(L107="",IF(Settings!$C$11&gt;K107,"Overdue - not deposited","Pending (not yet due)"),IF(L107&lt;=K107,"Deposited on time","Deposited late"))))</f>
        <v/>
      </c>
      <c r="O107" s="25" t="str">
        <f aca="false">IF(OR(J107="",J107=0,G107=""),"",IF(N107="Deposited on time",0,IF(N107="Pending (not yet due)",0,MAX(0,(YEAR(IF(L107="",Settings!$C$11,L107))-YEAR(G107))*12+MONTH(IF(L107="",Settings!$C$11,L107))-MONTH(G107)+1))))</f>
        <v/>
      </c>
      <c r="P107" s="23" t="str">
        <f aca="false">IF(O107="","",ROUND(J107*Settings!$C$10*O107,0))</f>
        <v/>
      </c>
    </row>
    <row r="108" customFormat="false" ht="15" hidden="false" customHeight="false" outlineLevel="0" collapsed="false">
      <c r="A108" s="8"/>
      <c r="B108" s="8"/>
      <c r="C108" s="8"/>
      <c r="D108" s="8"/>
      <c r="E108" s="8"/>
      <c r="F108" s="18"/>
      <c r="G108" s="21"/>
      <c r="H108" s="11" t="str">
        <f aca="false">IF(E108="","",IFERROR(INDEX(Rates!$B$6:$B$30,MATCH(E108,Rates!$A$6:$A$30,0)),"Not in rate table"))</f>
        <v/>
      </c>
      <c r="I108" s="22" t="str">
        <f aca="false">IF(E108="","",IFERROR(IF(F108&lt;=INDEX(Rates!$C$6:$C$30,MATCH(E108,Rates!$A$6:$A$30,0)),0,IF(D108="Yes",INDEX(Rates!$D$6:$D$30,MATCH(E108,Rates!$A$6:$A$30,0)),INDEX(Rates!$E$6:$E$30,MATCH(E108,Rates!$A$6:$A$30,0)))),0))</f>
        <v/>
      </c>
      <c r="J108" s="23" t="str">
        <f aca="false">IF(E108="","",ROUND(F108*I108,0))</f>
        <v/>
      </c>
      <c r="K108" s="24" t="str">
        <f aca="false">IF(OR(G108="",J108=0),"",IF(MONTH(G108)=3,DATE(YEAR(G108),Settings!$C$9,Settings!$C$8),DATE(YEAR(G108),MONTH(G108)+1,Settings!$C$7)))</f>
        <v/>
      </c>
      <c r="L108" s="21"/>
      <c r="M108" s="8"/>
      <c r="N108" s="10" t="str">
        <f aca="false">IF(E108="","",IF(J108=0,"Below threshold",IF(L108="",IF(Settings!$C$11&gt;K108,"Overdue - not deposited","Pending (not yet due)"),IF(L108&lt;=K108,"Deposited on time","Deposited late"))))</f>
        <v/>
      </c>
      <c r="O108" s="25" t="str">
        <f aca="false">IF(OR(J108="",J108=0,G108=""),"",IF(N108="Deposited on time",0,IF(N108="Pending (not yet due)",0,MAX(0,(YEAR(IF(L108="",Settings!$C$11,L108))-YEAR(G108))*12+MONTH(IF(L108="",Settings!$C$11,L108))-MONTH(G108)+1))))</f>
        <v/>
      </c>
      <c r="P108" s="23" t="str">
        <f aca="false">IF(O108="","",ROUND(J108*Settings!$C$10*O108,0))</f>
        <v/>
      </c>
    </row>
    <row r="109" customFormat="false" ht="15" hidden="false" customHeight="false" outlineLevel="0" collapsed="false">
      <c r="A109" s="8"/>
      <c r="B109" s="8"/>
      <c r="C109" s="8"/>
      <c r="D109" s="8"/>
      <c r="E109" s="8"/>
      <c r="F109" s="18"/>
      <c r="G109" s="21"/>
      <c r="H109" s="11" t="str">
        <f aca="false">IF(E109="","",IFERROR(INDEX(Rates!$B$6:$B$30,MATCH(E109,Rates!$A$6:$A$30,0)),"Not in rate table"))</f>
        <v/>
      </c>
      <c r="I109" s="22" t="str">
        <f aca="false">IF(E109="","",IFERROR(IF(F109&lt;=INDEX(Rates!$C$6:$C$30,MATCH(E109,Rates!$A$6:$A$30,0)),0,IF(D109="Yes",INDEX(Rates!$D$6:$D$30,MATCH(E109,Rates!$A$6:$A$30,0)),INDEX(Rates!$E$6:$E$30,MATCH(E109,Rates!$A$6:$A$30,0)))),0))</f>
        <v/>
      </c>
      <c r="J109" s="23" t="str">
        <f aca="false">IF(E109="","",ROUND(F109*I109,0))</f>
        <v/>
      </c>
      <c r="K109" s="24" t="str">
        <f aca="false">IF(OR(G109="",J109=0),"",IF(MONTH(G109)=3,DATE(YEAR(G109),Settings!$C$9,Settings!$C$8),DATE(YEAR(G109),MONTH(G109)+1,Settings!$C$7)))</f>
        <v/>
      </c>
      <c r="L109" s="21"/>
      <c r="M109" s="8"/>
      <c r="N109" s="10" t="str">
        <f aca="false">IF(E109="","",IF(J109=0,"Below threshold",IF(L109="",IF(Settings!$C$11&gt;K109,"Overdue - not deposited","Pending (not yet due)"),IF(L109&lt;=K109,"Deposited on time","Deposited late"))))</f>
        <v/>
      </c>
      <c r="O109" s="25" t="str">
        <f aca="false">IF(OR(J109="",J109=0,G109=""),"",IF(N109="Deposited on time",0,IF(N109="Pending (not yet due)",0,MAX(0,(YEAR(IF(L109="",Settings!$C$11,L109))-YEAR(G109))*12+MONTH(IF(L109="",Settings!$C$11,L109))-MONTH(G109)+1))))</f>
        <v/>
      </c>
      <c r="P109" s="23" t="str">
        <f aca="false">IF(O109="","",ROUND(J109*Settings!$C$10*O109,0))</f>
        <v/>
      </c>
    </row>
    <row r="110" customFormat="false" ht="15" hidden="false" customHeight="false" outlineLevel="0" collapsed="false">
      <c r="A110" s="8"/>
      <c r="B110" s="8"/>
      <c r="C110" s="8"/>
      <c r="D110" s="8"/>
      <c r="E110" s="8"/>
      <c r="F110" s="18"/>
      <c r="G110" s="21"/>
      <c r="H110" s="11" t="str">
        <f aca="false">IF(E110="","",IFERROR(INDEX(Rates!$B$6:$B$30,MATCH(E110,Rates!$A$6:$A$30,0)),"Not in rate table"))</f>
        <v/>
      </c>
      <c r="I110" s="22" t="str">
        <f aca="false">IF(E110="","",IFERROR(IF(F110&lt;=INDEX(Rates!$C$6:$C$30,MATCH(E110,Rates!$A$6:$A$30,0)),0,IF(D110="Yes",INDEX(Rates!$D$6:$D$30,MATCH(E110,Rates!$A$6:$A$30,0)),INDEX(Rates!$E$6:$E$30,MATCH(E110,Rates!$A$6:$A$30,0)))),0))</f>
        <v/>
      </c>
      <c r="J110" s="23" t="str">
        <f aca="false">IF(E110="","",ROUND(F110*I110,0))</f>
        <v/>
      </c>
      <c r="K110" s="24" t="str">
        <f aca="false">IF(OR(G110="",J110=0),"",IF(MONTH(G110)=3,DATE(YEAR(G110),Settings!$C$9,Settings!$C$8),DATE(YEAR(G110),MONTH(G110)+1,Settings!$C$7)))</f>
        <v/>
      </c>
      <c r="L110" s="21"/>
      <c r="M110" s="8"/>
      <c r="N110" s="10" t="str">
        <f aca="false">IF(E110="","",IF(J110=0,"Below threshold",IF(L110="",IF(Settings!$C$11&gt;K110,"Overdue - not deposited","Pending (not yet due)"),IF(L110&lt;=K110,"Deposited on time","Deposited late"))))</f>
        <v/>
      </c>
      <c r="O110" s="25" t="str">
        <f aca="false">IF(OR(J110="",J110=0,G110=""),"",IF(N110="Deposited on time",0,IF(N110="Pending (not yet due)",0,MAX(0,(YEAR(IF(L110="",Settings!$C$11,L110))-YEAR(G110))*12+MONTH(IF(L110="",Settings!$C$11,L110))-MONTH(G110)+1))))</f>
        <v/>
      </c>
      <c r="P110" s="23" t="str">
        <f aca="false">IF(O110="","",ROUND(J110*Settings!$C$10*O110,0))</f>
        <v/>
      </c>
    </row>
    <row r="111" customFormat="false" ht="15" hidden="false" customHeight="false" outlineLevel="0" collapsed="false">
      <c r="A111" s="8"/>
      <c r="B111" s="8"/>
      <c r="C111" s="8"/>
      <c r="D111" s="8"/>
      <c r="E111" s="8"/>
      <c r="F111" s="18"/>
      <c r="G111" s="21"/>
      <c r="H111" s="11" t="str">
        <f aca="false">IF(E111="","",IFERROR(INDEX(Rates!$B$6:$B$30,MATCH(E111,Rates!$A$6:$A$30,0)),"Not in rate table"))</f>
        <v/>
      </c>
      <c r="I111" s="22" t="str">
        <f aca="false">IF(E111="","",IFERROR(IF(F111&lt;=INDEX(Rates!$C$6:$C$30,MATCH(E111,Rates!$A$6:$A$30,0)),0,IF(D111="Yes",INDEX(Rates!$D$6:$D$30,MATCH(E111,Rates!$A$6:$A$30,0)),INDEX(Rates!$E$6:$E$30,MATCH(E111,Rates!$A$6:$A$30,0)))),0))</f>
        <v/>
      </c>
      <c r="J111" s="23" t="str">
        <f aca="false">IF(E111="","",ROUND(F111*I111,0))</f>
        <v/>
      </c>
      <c r="K111" s="24" t="str">
        <f aca="false">IF(OR(G111="",J111=0),"",IF(MONTH(G111)=3,DATE(YEAR(G111),Settings!$C$9,Settings!$C$8),DATE(YEAR(G111),MONTH(G111)+1,Settings!$C$7)))</f>
        <v/>
      </c>
      <c r="L111" s="21"/>
      <c r="M111" s="8"/>
      <c r="N111" s="10" t="str">
        <f aca="false">IF(E111="","",IF(J111=0,"Below threshold",IF(L111="",IF(Settings!$C$11&gt;K111,"Overdue - not deposited","Pending (not yet due)"),IF(L111&lt;=K111,"Deposited on time","Deposited late"))))</f>
        <v/>
      </c>
      <c r="O111" s="25" t="str">
        <f aca="false">IF(OR(J111="",J111=0,G111=""),"",IF(N111="Deposited on time",0,IF(N111="Pending (not yet due)",0,MAX(0,(YEAR(IF(L111="",Settings!$C$11,L111))-YEAR(G111))*12+MONTH(IF(L111="",Settings!$C$11,L111))-MONTH(G111)+1))))</f>
        <v/>
      </c>
      <c r="P111" s="23" t="str">
        <f aca="false">IF(O111="","",ROUND(J111*Settings!$C$10*O111,0))</f>
        <v/>
      </c>
    </row>
    <row r="112" customFormat="false" ht="15" hidden="false" customHeight="false" outlineLevel="0" collapsed="false">
      <c r="A112" s="8"/>
      <c r="B112" s="8"/>
      <c r="C112" s="8"/>
      <c r="D112" s="8"/>
      <c r="E112" s="8"/>
      <c r="F112" s="18"/>
      <c r="G112" s="21"/>
      <c r="H112" s="11" t="str">
        <f aca="false">IF(E112="","",IFERROR(INDEX(Rates!$B$6:$B$30,MATCH(E112,Rates!$A$6:$A$30,0)),"Not in rate table"))</f>
        <v/>
      </c>
      <c r="I112" s="22" t="str">
        <f aca="false">IF(E112="","",IFERROR(IF(F112&lt;=INDEX(Rates!$C$6:$C$30,MATCH(E112,Rates!$A$6:$A$30,0)),0,IF(D112="Yes",INDEX(Rates!$D$6:$D$30,MATCH(E112,Rates!$A$6:$A$30,0)),INDEX(Rates!$E$6:$E$30,MATCH(E112,Rates!$A$6:$A$30,0)))),0))</f>
        <v/>
      </c>
      <c r="J112" s="23" t="str">
        <f aca="false">IF(E112="","",ROUND(F112*I112,0))</f>
        <v/>
      </c>
      <c r="K112" s="24" t="str">
        <f aca="false">IF(OR(G112="",J112=0),"",IF(MONTH(G112)=3,DATE(YEAR(G112),Settings!$C$9,Settings!$C$8),DATE(YEAR(G112),MONTH(G112)+1,Settings!$C$7)))</f>
        <v/>
      </c>
      <c r="L112" s="21"/>
      <c r="M112" s="8"/>
      <c r="N112" s="10" t="str">
        <f aca="false">IF(E112="","",IF(J112=0,"Below threshold",IF(L112="",IF(Settings!$C$11&gt;K112,"Overdue - not deposited","Pending (not yet due)"),IF(L112&lt;=K112,"Deposited on time","Deposited late"))))</f>
        <v/>
      </c>
      <c r="O112" s="25" t="str">
        <f aca="false">IF(OR(J112="",J112=0,G112=""),"",IF(N112="Deposited on time",0,IF(N112="Pending (not yet due)",0,MAX(0,(YEAR(IF(L112="",Settings!$C$11,L112))-YEAR(G112))*12+MONTH(IF(L112="",Settings!$C$11,L112))-MONTH(G112)+1))))</f>
        <v/>
      </c>
      <c r="P112" s="23" t="str">
        <f aca="false">IF(O112="","",ROUND(J112*Settings!$C$10*O112,0))</f>
        <v/>
      </c>
    </row>
    <row r="113" customFormat="false" ht="15" hidden="false" customHeight="false" outlineLevel="0" collapsed="false">
      <c r="A113" s="8"/>
      <c r="B113" s="8"/>
      <c r="C113" s="8"/>
      <c r="D113" s="8"/>
      <c r="E113" s="8"/>
      <c r="F113" s="18"/>
      <c r="G113" s="21"/>
      <c r="H113" s="11" t="str">
        <f aca="false">IF(E113="","",IFERROR(INDEX(Rates!$B$6:$B$30,MATCH(E113,Rates!$A$6:$A$30,0)),"Not in rate table"))</f>
        <v/>
      </c>
      <c r="I113" s="22" t="str">
        <f aca="false">IF(E113="","",IFERROR(IF(F113&lt;=INDEX(Rates!$C$6:$C$30,MATCH(E113,Rates!$A$6:$A$30,0)),0,IF(D113="Yes",INDEX(Rates!$D$6:$D$30,MATCH(E113,Rates!$A$6:$A$30,0)),INDEX(Rates!$E$6:$E$30,MATCH(E113,Rates!$A$6:$A$30,0)))),0))</f>
        <v/>
      </c>
      <c r="J113" s="23" t="str">
        <f aca="false">IF(E113="","",ROUND(F113*I113,0))</f>
        <v/>
      </c>
      <c r="K113" s="24" t="str">
        <f aca="false">IF(OR(G113="",J113=0),"",IF(MONTH(G113)=3,DATE(YEAR(G113),Settings!$C$9,Settings!$C$8),DATE(YEAR(G113),MONTH(G113)+1,Settings!$C$7)))</f>
        <v/>
      </c>
      <c r="L113" s="21"/>
      <c r="M113" s="8"/>
      <c r="N113" s="10" t="str">
        <f aca="false">IF(E113="","",IF(J113=0,"Below threshold",IF(L113="",IF(Settings!$C$11&gt;K113,"Overdue - not deposited","Pending (not yet due)"),IF(L113&lt;=K113,"Deposited on time","Deposited late"))))</f>
        <v/>
      </c>
      <c r="O113" s="25" t="str">
        <f aca="false">IF(OR(J113="",J113=0,G113=""),"",IF(N113="Deposited on time",0,IF(N113="Pending (not yet due)",0,MAX(0,(YEAR(IF(L113="",Settings!$C$11,L113))-YEAR(G113))*12+MONTH(IF(L113="",Settings!$C$11,L113))-MONTH(G113)+1))))</f>
        <v/>
      </c>
      <c r="P113" s="23" t="str">
        <f aca="false">IF(O113="","",ROUND(J113*Settings!$C$10*O113,0))</f>
        <v/>
      </c>
    </row>
    <row r="114" customFormat="false" ht="15" hidden="false" customHeight="false" outlineLevel="0" collapsed="false">
      <c r="A114" s="8"/>
      <c r="B114" s="8"/>
      <c r="C114" s="8"/>
      <c r="D114" s="8"/>
      <c r="E114" s="8"/>
      <c r="F114" s="18"/>
      <c r="G114" s="21"/>
      <c r="H114" s="11" t="str">
        <f aca="false">IF(E114="","",IFERROR(INDEX(Rates!$B$6:$B$30,MATCH(E114,Rates!$A$6:$A$30,0)),"Not in rate table"))</f>
        <v/>
      </c>
      <c r="I114" s="22" t="str">
        <f aca="false">IF(E114="","",IFERROR(IF(F114&lt;=INDEX(Rates!$C$6:$C$30,MATCH(E114,Rates!$A$6:$A$30,0)),0,IF(D114="Yes",INDEX(Rates!$D$6:$D$30,MATCH(E114,Rates!$A$6:$A$30,0)),INDEX(Rates!$E$6:$E$30,MATCH(E114,Rates!$A$6:$A$30,0)))),0))</f>
        <v/>
      </c>
      <c r="J114" s="23" t="str">
        <f aca="false">IF(E114="","",ROUND(F114*I114,0))</f>
        <v/>
      </c>
      <c r="K114" s="24" t="str">
        <f aca="false">IF(OR(G114="",J114=0),"",IF(MONTH(G114)=3,DATE(YEAR(G114),Settings!$C$9,Settings!$C$8),DATE(YEAR(G114),MONTH(G114)+1,Settings!$C$7)))</f>
        <v/>
      </c>
      <c r="L114" s="21"/>
      <c r="M114" s="8"/>
      <c r="N114" s="10" t="str">
        <f aca="false">IF(E114="","",IF(J114=0,"Below threshold",IF(L114="",IF(Settings!$C$11&gt;K114,"Overdue - not deposited","Pending (not yet due)"),IF(L114&lt;=K114,"Deposited on time","Deposited late"))))</f>
        <v/>
      </c>
      <c r="O114" s="25" t="str">
        <f aca="false">IF(OR(J114="",J114=0,G114=""),"",IF(N114="Deposited on time",0,IF(N114="Pending (not yet due)",0,MAX(0,(YEAR(IF(L114="",Settings!$C$11,L114))-YEAR(G114))*12+MONTH(IF(L114="",Settings!$C$11,L114))-MONTH(G114)+1))))</f>
        <v/>
      </c>
      <c r="P114" s="23" t="str">
        <f aca="false">IF(O114="","",ROUND(J114*Settings!$C$10*O114,0))</f>
        <v/>
      </c>
    </row>
    <row r="115" customFormat="false" ht="15" hidden="false" customHeight="false" outlineLevel="0" collapsed="false">
      <c r="A115" s="8"/>
      <c r="B115" s="8"/>
      <c r="C115" s="8"/>
      <c r="D115" s="8"/>
      <c r="E115" s="8"/>
      <c r="F115" s="18"/>
      <c r="G115" s="21"/>
      <c r="H115" s="11" t="str">
        <f aca="false">IF(E115="","",IFERROR(INDEX(Rates!$B$6:$B$30,MATCH(E115,Rates!$A$6:$A$30,0)),"Not in rate table"))</f>
        <v/>
      </c>
      <c r="I115" s="22" t="str">
        <f aca="false">IF(E115="","",IFERROR(IF(F115&lt;=INDEX(Rates!$C$6:$C$30,MATCH(E115,Rates!$A$6:$A$30,0)),0,IF(D115="Yes",INDEX(Rates!$D$6:$D$30,MATCH(E115,Rates!$A$6:$A$30,0)),INDEX(Rates!$E$6:$E$30,MATCH(E115,Rates!$A$6:$A$30,0)))),0))</f>
        <v/>
      </c>
      <c r="J115" s="23" t="str">
        <f aca="false">IF(E115="","",ROUND(F115*I115,0))</f>
        <v/>
      </c>
      <c r="K115" s="24" t="str">
        <f aca="false">IF(OR(G115="",J115=0),"",IF(MONTH(G115)=3,DATE(YEAR(G115),Settings!$C$9,Settings!$C$8),DATE(YEAR(G115),MONTH(G115)+1,Settings!$C$7)))</f>
        <v/>
      </c>
      <c r="L115" s="21"/>
      <c r="M115" s="8"/>
      <c r="N115" s="10" t="str">
        <f aca="false">IF(E115="","",IF(J115=0,"Below threshold",IF(L115="",IF(Settings!$C$11&gt;K115,"Overdue - not deposited","Pending (not yet due)"),IF(L115&lt;=K115,"Deposited on time","Deposited late"))))</f>
        <v/>
      </c>
      <c r="O115" s="25" t="str">
        <f aca="false">IF(OR(J115="",J115=0,G115=""),"",IF(N115="Deposited on time",0,IF(N115="Pending (not yet due)",0,MAX(0,(YEAR(IF(L115="",Settings!$C$11,L115))-YEAR(G115))*12+MONTH(IF(L115="",Settings!$C$11,L115))-MONTH(G115)+1))))</f>
        <v/>
      </c>
      <c r="P115" s="23" t="str">
        <f aca="false">IF(O115="","",ROUND(J115*Settings!$C$10*O115,0))</f>
        <v/>
      </c>
    </row>
    <row r="116" customFormat="false" ht="15" hidden="false" customHeight="false" outlineLevel="0" collapsed="false">
      <c r="A116" s="8"/>
      <c r="B116" s="8"/>
      <c r="C116" s="8"/>
      <c r="D116" s="8"/>
      <c r="E116" s="8"/>
      <c r="F116" s="18"/>
      <c r="G116" s="21"/>
      <c r="H116" s="11" t="str">
        <f aca="false">IF(E116="","",IFERROR(INDEX(Rates!$B$6:$B$30,MATCH(E116,Rates!$A$6:$A$30,0)),"Not in rate table"))</f>
        <v/>
      </c>
      <c r="I116" s="22" t="str">
        <f aca="false">IF(E116="","",IFERROR(IF(F116&lt;=INDEX(Rates!$C$6:$C$30,MATCH(E116,Rates!$A$6:$A$30,0)),0,IF(D116="Yes",INDEX(Rates!$D$6:$D$30,MATCH(E116,Rates!$A$6:$A$30,0)),INDEX(Rates!$E$6:$E$30,MATCH(E116,Rates!$A$6:$A$30,0)))),0))</f>
        <v/>
      </c>
      <c r="J116" s="23" t="str">
        <f aca="false">IF(E116="","",ROUND(F116*I116,0))</f>
        <v/>
      </c>
      <c r="K116" s="24" t="str">
        <f aca="false">IF(OR(G116="",J116=0),"",IF(MONTH(G116)=3,DATE(YEAR(G116),Settings!$C$9,Settings!$C$8),DATE(YEAR(G116),MONTH(G116)+1,Settings!$C$7)))</f>
        <v/>
      </c>
      <c r="L116" s="21"/>
      <c r="M116" s="8"/>
      <c r="N116" s="10" t="str">
        <f aca="false">IF(E116="","",IF(J116=0,"Below threshold",IF(L116="",IF(Settings!$C$11&gt;K116,"Overdue - not deposited","Pending (not yet due)"),IF(L116&lt;=K116,"Deposited on time","Deposited late"))))</f>
        <v/>
      </c>
      <c r="O116" s="25" t="str">
        <f aca="false">IF(OR(J116="",J116=0,G116=""),"",IF(N116="Deposited on time",0,IF(N116="Pending (not yet due)",0,MAX(0,(YEAR(IF(L116="",Settings!$C$11,L116))-YEAR(G116))*12+MONTH(IF(L116="",Settings!$C$11,L116))-MONTH(G116)+1))))</f>
        <v/>
      </c>
      <c r="P116" s="23" t="str">
        <f aca="false">IF(O116="","",ROUND(J116*Settings!$C$10*O116,0))</f>
        <v/>
      </c>
    </row>
    <row r="117" customFormat="false" ht="15" hidden="false" customHeight="false" outlineLevel="0" collapsed="false">
      <c r="A117" s="8"/>
      <c r="B117" s="8"/>
      <c r="C117" s="8"/>
      <c r="D117" s="8"/>
      <c r="E117" s="8"/>
      <c r="F117" s="18"/>
      <c r="G117" s="21"/>
      <c r="H117" s="11" t="str">
        <f aca="false">IF(E117="","",IFERROR(INDEX(Rates!$B$6:$B$30,MATCH(E117,Rates!$A$6:$A$30,0)),"Not in rate table"))</f>
        <v/>
      </c>
      <c r="I117" s="22" t="str">
        <f aca="false">IF(E117="","",IFERROR(IF(F117&lt;=INDEX(Rates!$C$6:$C$30,MATCH(E117,Rates!$A$6:$A$30,0)),0,IF(D117="Yes",INDEX(Rates!$D$6:$D$30,MATCH(E117,Rates!$A$6:$A$30,0)),INDEX(Rates!$E$6:$E$30,MATCH(E117,Rates!$A$6:$A$30,0)))),0))</f>
        <v/>
      </c>
      <c r="J117" s="23" t="str">
        <f aca="false">IF(E117="","",ROUND(F117*I117,0))</f>
        <v/>
      </c>
      <c r="K117" s="24" t="str">
        <f aca="false">IF(OR(G117="",J117=0),"",IF(MONTH(G117)=3,DATE(YEAR(G117),Settings!$C$9,Settings!$C$8),DATE(YEAR(G117),MONTH(G117)+1,Settings!$C$7)))</f>
        <v/>
      </c>
      <c r="L117" s="21"/>
      <c r="M117" s="8"/>
      <c r="N117" s="10" t="str">
        <f aca="false">IF(E117="","",IF(J117=0,"Below threshold",IF(L117="",IF(Settings!$C$11&gt;K117,"Overdue - not deposited","Pending (not yet due)"),IF(L117&lt;=K117,"Deposited on time","Deposited late"))))</f>
        <v/>
      </c>
      <c r="O117" s="25" t="str">
        <f aca="false">IF(OR(J117="",J117=0,G117=""),"",IF(N117="Deposited on time",0,IF(N117="Pending (not yet due)",0,MAX(0,(YEAR(IF(L117="",Settings!$C$11,L117))-YEAR(G117))*12+MONTH(IF(L117="",Settings!$C$11,L117))-MONTH(G117)+1))))</f>
        <v/>
      </c>
      <c r="P117" s="23" t="str">
        <f aca="false">IF(O117="","",ROUND(J117*Settings!$C$10*O117,0))</f>
        <v/>
      </c>
    </row>
    <row r="118" customFormat="false" ht="15" hidden="false" customHeight="false" outlineLevel="0" collapsed="false">
      <c r="A118" s="8"/>
      <c r="B118" s="8"/>
      <c r="C118" s="8"/>
      <c r="D118" s="8"/>
      <c r="E118" s="8"/>
      <c r="F118" s="18"/>
      <c r="G118" s="21"/>
      <c r="H118" s="11" t="str">
        <f aca="false">IF(E118="","",IFERROR(INDEX(Rates!$B$6:$B$30,MATCH(E118,Rates!$A$6:$A$30,0)),"Not in rate table"))</f>
        <v/>
      </c>
      <c r="I118" s="22" t="str">
        <f aca="false">IF(E118="","",IFERROR(IF(F118&lt;=INDEX(Rates!$C$6:$C$30,MATCH(E118,Rates!$A$6:$A$30,0)),0,IF(D118="Yes",INDEX(Rates!$D$6:$D$30,MATCH(E118,Rates!$A$6:$A$30,0)),INDEX(Rates!$E$6:$E$30,MATCH(E118,Rates!$A$6:$A$30,0)))),0))</f>
        <v/>
      </c>
      <c r="J118" s="23" t="str">
        <f aca="false">IF(E118="","",ROUND(F118*I118,0))</f>
        <v/>
      </c>
      <c r="K118" s="24" t="str">
        <f aca="false">IF(OR(G118="",J118=0),"",IF(MONTH(G118)=3,DATE(YEAR(G118),Settings!$C$9,Settings!$C$8),DATE(YEAR(G118),MONTH(G118)+1,Settings!$C$7)))</f>
        <v/>
      </c>
      <c r="L118" s="21"/>
      <c r="M118" s="8"/>
      <c r="N118" s="10" t="str">
        <f aca="false">IF(E118="","",IF(J118=0,"Below threshold",IF(L118="",IF(Settings!$C$11&gt;K118,"Overdue - not deposited","Pending (not yet due)"),IF(L118&lt;=K118,"Deposited on time","Deposited late"))))</f>
        <v/>
      </c>
      <c r="O118" s="25" t="str">
        <f aca="false">IF(OR(J118="",J118=0,G118=""),"",IF(N118="Deposited on time",0,IF(N118="Pending (not yet due)",0,MAX(0,(YEAR(IF(L118="",Settings!$C$11,L118))-YEAR(G118))*12+MONTH(IF(L118="",Settings!$C$11,L118))-MONTH(G118)+1))))</f>
        <v/>
      </c>
      <c r="P118" s="23" t="str">
        <f aca="false">IF(O118="","",ROUND(J118*Settings!$C$10*O118,0))</f>
        <v/>
      </c>
    </row>
    <row r="119" customFormat="false" ht="15" hidden="false" customHeight="false" outlineLevel="0" collapsed="false">
      <c r="A119" s="8"/>
      <c r="B119" s="8"/>
      <c r="C119" s="8"/>
      <c r="D119" s="8"/>
      <c r="E119" s="8"/>
      <c r="F119" s="18"/>
      <c r="G119" s="21"/>
      <c r="H119" s="11" t="str">
        <f aca="false">IF(E119="","",IFERROR(INDEX(Rates!$B$6:$B$30,MATCH(E119,Rates!$A$6:$A$30,0)),"Not in rate table"))</f>
        <v/>
      </c>
      <c r="I119" s="22" t="str">
        <f aca="false">IF(E119="","",IFERROR(IF(F119&lt;=INDEX(Rates!$C$6:$C$30,MATCH(E119,Rates!$A$6:$A$30,0)),0,IF(D119="Yes",INDEX(Rates!$D$6:$D$30,MATCH(E119,Rates!$A$6:$A$30,0)),INDEX(Rates!$E$6:$E$30,MATCH(E119,Rates!$A$6:$A$30,0)))),0))</f>
        <v/>
      </c>
      <c r="J119" s="23" t="str">
        <f aca="false">IF(E119="","",ROUND(F119*I119,0))</f>
        <v/>
      </c>
      <c r="K119" s="24" t="str">
        <f aca="false">IF(OR(G119="",J119=0),"",IF(MONTH(G119)=3,DATE(YEAR(G119),Settings!$C$9,Settings!$C$8),DATE(YEAR(G119),MONTH(G119)+1,Settings!$C$7)))</f>
        <v/>
      </c>
      <c r="L119" s="21"/>
      <c r="M119" s="8"/>
      <c r="N119" s="10" t="str">
        <f aca="false">IF(E119="","",IF(J119=0,"Below threshold",IF(L119="",IF(Settings!$C$11&gt;K119,"Overdue - not deposited","Pending (not yet due)"),IF(L119&lt;=K119,"Deposited on time","Deposited late"))))</f>
        <v/>
      </c>
      <c r="O119" s="25" t="str">
        <f aca="false">IF(OR(J119="",J119=0,G119=""),"",IF(N119="Deposited on time",0,IF(N119="Pending (not yet due)",0,MAX(0,(YEAR(IF(L119="",Settings!$C$11,L119))-YEAR(G119))*12+MONTH(IF(L119="",Settings!$C$11,L119))-MONTH(G119)+1))))</f>
        <v/>
      </c>
      <c r="P119" s="23" t="str">
        <f aca="false">IF(O119="","",ROUND(J119*Settings!$C$10*O119,0))</f>
        <v/>
      </c>
    </row>
    <row r="120" customFormat="false" ht="15" hidden="false" customHeight="false" outlineLevel="0" collapsed="false">
      <c r="A120" s="8"/>
      <c r="B120" s="8"/>
      <c r="C120" s="8"/>
      <c r="D120" s="8"/>
      <c r="E120" s="8"/>
      <c r="F120" s="18"/>
      <c r="G120" s="21"/>
      <c r="H120" s="11" t="str">
        <f aca="false">IF(E120="","",IFERROR(INDEX(Rates!$B$6:$B$30,MATCH(E120,Rates!$A$6:$A$30,0)),"Not in rate table"))</f>
        <v/>
      </c>
      <c r="I120" s="22" t="str">
        <f aca="false">IF(E120="","",IFERROR(IF(F120&lt;=INDEX(Rates!$C$6:$C$30,MATCH(E120,Rates!$A$6:$A$30,0)),0,IF(D120="Yes",INDEX(Rates!$D$6:$D$30,MATCH(E120,Rates!$A$6:$A$30,0)),INDEX(Rates!$E$6:$E$30,MATCH(E120,Rates!$A$6:$A$30,0)))),0))</f>
        <v/>
      </c>
      <c r="J120" s="23" t="str">
        <f aca="false">IF(E120="","",ROUND(F120*I120,0))</f>
        <v/>
      </c>
      <c r="K120" s="24" t="str">
        <f aca="false">IF(OR(G120="",J120=0),"",IF(MONTH(G120)=3,DATE(YEAR(G120),Settings!$C$9,Settings!$C$8),DATE(YEAR(G120),MONTH(G120)+1,Settings!$C$7)))</f>
        <v/>
      </c>
      <c r="L120" s="21"/>
      <c r="M120" s="8"/>
      <c r="N120" s="10" t="str">
        <f aca="false">IF(E120="","",IF(J120=0,"Below threshold",IF(L120="",IF(Settings!$C$11&gt;K120,"Overdue - not deposited","Pending (not yet due)"),IF(L120&lt;=K120,"Deposited on time","Deposited late"))))</f>
        <v/>
      </c>
      <c r="O120" s="25" t="str">
        <f aca="false">IF(OR(J120="",J120=0,G120=""),"",IF(N120="Deposited on time",0,IF(N120="Pending (not yet due)",0,MAX(0,(YEAR(IF(L120="",Settings!$C$11,L120))-YEAR(G120))*12+MONTH(IF(L120="",Settings!$C$11,L120))-MONTH(G120)+1))))</f>
        <v/>
      </c>
      <c r="P120" s="23" t="str">
        <f aca="false">IF(O120="","",ROUND(J120*Settings!$C$10*O120,0))</f>
        <v/>
      </c>
    </row>
    <row r="121" customFormat="false" ht="15" hidden="false" customHeight="false" outlineLevel="0" collapsed="false">
      <c r="A121" s="8"/>
      <c r="B121" s="8"/>
      <c r="C121" s="8"/>
      <c r="D121" s="8"/>
      <c r="E121" s="8"/>
      <c r="F121" s="18"/>
      <c r="G121" s="21"/>
      <c r="H121" s="11" t="str">
        <f aca="false">IF(E121="","",IFERROR(INDEX(Rates!$B$6:$B$30,MATCH(E121,Rates!$A$6:$A$30,0)),"Not in rate table"))</f>
        <v/>
      </c>
      <c r="I121" s="22" t="str">
        <f aca="false">IF(E121="","",IFERROR(IF(F121&lt;=INDEX(Rates!$C$6:$C$30,MATCH(E121,Rates!$A$6:$A$30,0)),0,IF(D121="Yes",INDEX(Rates!$D$6:$D$30,MATCH(E121,Rates!$A$6:$A$30,0)),INDEX(Rates!$E$6:$E$30,MATCH(E121,Rates!$A$6:$A$30,0)))),0))</f>
        <v/>
      </c>
      <c r="J121" s="23" t="str">
        <f aca="false">IF(E121="","",ROUND(F121*I121,0))</f>
        <v/>
      </c>
      <c r="K121" s="24" t="str">
        <f aca="false">IF(OR(G121="",J121=0),"",IF(MONTH(G121)=3,DATE(YEAR(G121),Settings!$C$9,Settings!$C$8),DATE(YEAR(G121),MONTH(G121)+1,Settings!$C$7)))</f>
        <v/>
      </c>
      <c r="L121" s="21"/>
      <c r="M121" s="8"/>
      <c r="N121" s="10" t="str">
        <f aca="false">IF(E121="","",IF(J121=0,"Below threshold",IF(L121="",IF(Settings!$C$11&gt;K121,"Overdue - not deposited","Pending (not yet due)"),IF(L121&lt;=K121,"Deposited on time","Deposited late"))))</f>
        <v/>
      </c>
      <c r="O121" s="25" t="str">
        <f aca="false">IF(OR(J121="",J121=0,G121=""),"",IF(N121="Deposited on time",0,IF(N121="Pending (not yet due)",0,MAX(0,(YEAR(IF(L121="",Settings!$C$11,L121))-YEAR(G121))*12+MONTH(IF(L121="",Settings!$C$11,L121))-MONTH(G121)+1))))</f>
        <v/>
      </c>
      <c r="P121" s="23" t="str">
        <f aca="false">IF(O121="","",ROUND(J121*Settings!$C$10*O121,0))</f>
        <v/>
      </c>
    </row>
    <row r="122" customFormat="false" ht="15" hidden="false" customHeight="false" outlineLevel="0" collapsed="false">
      <c r="A122" s="8"/>
      <c r="B122" s="8"/>
      <c r="C122" s="8"/>
      <c r="D122" s="8"/>
      <c r="E122" s="8"/>
      <c r="F122" s="18"/>
      <c r="G122" s="21"/>
      <c r="H122" s="11" t="str">
        <f aca="false">IF(E122="","",IFERROR(INDEX(Rates!$B$6:$B$30,MATCH(E122,Rates!$A$6:$A$30,0)),"Not in rate table"))</f>
        <v/>
      </c>
      <c r="I122" s="22" t="str">
        <f aca="false">IF(E122="","",IFERROR(IF(F122&lt;=INDEX(Rates!$C$6:$C$30,MATCH(E122,Rates!$A$6:$A$30,0)),0,IF(D122="Yes",INDEX(Rates!$D$6:$D$30,MATCH(E122,Rates!$A$6:$A$30,0)),INDEX(Rates!$E$6:$E$30,MATCH(E122,Rates!$A$6:$A$30,0)))),0))</f>
        <v/>
      </c>
      <c r="J122" s="23" t="str">
        <f aca="false">IF(E122="","",ROUND(F122*I122,0))</f>
        <v/>
      </c>
      <c r="K122" s="24" t="str">
        <f aca="false">IF(OR(G122="",J122=0),"",IF(MONTH(G122)=3,DATE(YEAR(G122),Settings!$C$9,Settings!$C$8),DATE(YEAR(G122),MONTH(G122)+1,Settings!$C$7)))</f>
        <v/>
      </c>
      <c r="L122" s="21"/>
      <c r="M122" s="8"/>
      <c r="N122" s="10" t="str">
        <f aca="false">IF(E122="","",IF(J122=0,"Below threshold",IF(L122="",IF(Settings!$C$11&gt;K122,"Overdue - not deposited","Pending (not yet due)"),IF(L122&lt;=K122,"Deposited on time","Deposited late"))))</f>
        <v/>
      </c>
      <c r="O122" s="25" t="str">
        <f aca="false">IF(OR(J122="",J122=0,G122=""),"",IF(N122="Deposited on time",0,IF(N122="Pending (not yet due)",0,MAX(0,(YEAR(IF(L122="",Settings!$C$11,L122))-YEAR(G122))*12+MONTH(IF(L122="",Settings!$C$11,L122))-MONTH(G122)+1))))</f>
        <v/>
      </c>
      <c r="P122" s="23" t="str">
        <f aca="false">IF(O122="","",ROUND(J122*Settings!$C$10*O122,0))</f>
        <v/>
      </c>
    </row>
    <row r="123" customFormat="false" ht="15" hidden="false" customHeight="false" outlineLevel="0" collapsed="false">
      <c r="A123" s="8"/>
      <c r="B123" s="8"/>
      <c r="C123" s="8"/>
      <c r="D123" s="8"/>
      <c r="E123" s="8"/>
      <c r="F123" s="18"/>
      <c r="G123" s="21"/>
      <c r="H123" s="11" t="str">
        <f aca="false">IF(E123="","",IFERROR(INDEX(Rates!$B$6:$B$30,MATCH(E123,Rates!$A$6:$A$30,0)),"Not in rate table"))</f>
        <v/>
      </c>
      <c r="I123" s="22" t="str">
        <f aca="false">IF(E123="","",IFERROR(IF(F123&lt;=INDEX(Rates!$C$6:$C$30,MATCH(E123,Rates!$A$6:$A$30,0)),0,IF(D123="Yes",INDEX(Rates!$D$6:$D$30,MATCH(E123,Rates!$A$6:$A$30,0)),INDEX(Rates!$E$6:$E$30,MATCH(E123,Rates!$A$6:$A$30,0)))),0))</f>
        <v/>
      </c>
      <c r="J123" s="23" t="str">
        <f aca="false">IF(E123="","",ROUND(F123*I123,0))</f>
        <v/>
      </c>
      <c r="K123" s="24" t="str">
        <f aca="false">IF(OR(G123="",J123=0),"",IF(MONTH(G123)=3,DATE(YEAR(G123),Settings!$C$9,Settings!$C$8),DATE(YEAR(G123),MONTH(G123)+1,Settings!$C$7)))</f>
        <v/>
      </c>
      <c r="L123" s="21"/>
      <c r="M123" s="8"/>
      <c r="N123" s="10" t="str">
        <f aca="false">IF(E123="","",IF(J123=0,"Below threshold",IF(L123="",IF(Settings!$C$11&gt;K123,"Overdue - not deposited","Pending (not yet due)"),IF(L123&lt;=K123,"Deposited on time","Deposited late"))))</f>
        <v/>
      </c>
      <c r="O123" s="25" t="str">
        <f aca="false">IF(OR(J123="",J123=0,G123=""),"",IF(N123="Deposited on time",0,IF(N123="Pending (not yet due)",0,MAX(0,(YEAR(IF(L123="",Settings!$C$11,L123))-YEAR(G123))*12+MONTH(IF(L123="",Settings!$C$11,L123))-MONTH(G123)+1))))</f>
        <v/>
      </c>
      <c r="P123" s="23" t="str">
        <f aca="false">IF(O123="","",ROUND(J123*Settings!$C$10*O123,0))</f>
        <v/>
      </c>
    </row>
    <row r="124" customFormat="false" ht="15" hidden="false" customHeight="false" outlineLevel="0" collapsed="false">
      <c r="A124" s="8"/>
      <c r="B124" s="8"/>
      <c r="C124" s="8"/>
      <c r="D124" s="8"/>
      <c r="E124" s="8"/>
      <c r="F124" s="18"/>
      <c r="G124" s="21"/>
      <c r="H124" s="11" t="str">
        <f aca="false">IF(E124="","",IFERROR(INDEX(Rates!$B$6:$B$30,MATCH(E124,Rates!$A$6:$A$30,0)),"Not in rate table"))</f>
        <v/>
      </c>
      <c r="I124" s="22" t="str">
        <f aca="false">IF(E124="","",IFERROR(IF(F124&lt;=INDEX(Rates!$C$6:$C$30,MATCH(E124,Rates!$A$6:$A$30,0)),0,IF(D124="Yes",INDEX(Rates!$D$6:$D$30,MATCH(E124,Rates!$A$6:$A$30,0)),INDEX(Rates!$E$6:$E$30,MATCH(E124,Rates!$A$6:$A$30,0)))),0))</f>
        <v/>
      </c>
      <c r="J124" s="23" t="str">
        <f aca="false">IF(E124="","",ROUND(F124*I124,0))</f>
        <v/>
      </c>
      <c r="K124" s="24" t="str">
        <f aca="false">IF(OR(G124="",J124=0),"",IF(MONTH(G124)=3,DATE(YEAR(G124),Settings!$C$9,Settings!$C$8),DATE(YEAR(G124),MONTH(G124)+1,Settings!$C$7)))</f>
        <v/>
      </c>
      <c r="L124" s="21"/>
      <c r="M124" s="8"/>
      <c r="N124" s="10" t="str">
        <f aca="false">IF(E124="","",IF(J124=0,"Below threshold",IF(L124="",IF(Settings!$C$11&gt;K124,"Overdue - not deposited","Pending (not yet due)"),IF(L124&lt;=K124,"Deposited on time","Deposited late"))))</f>
        <v/>
      </c>
      <c r="O124" s="25" t="str">
        <f aca="false">IF(OR(J124="",J124=0,G124=""),"",IF(N124="Deposited on time",0,IF(N124="Pending (not yet due)",0,MAX(0,(YEAR(IF(L124="",Settings!$C$11,L124))-YEAR(G124))*12+MONTH(IF(L124="",Settings!$C$11,L124))-MONTH(G124)+1))))</f>
        <v/>
      </c>
      <c r="P124" s="23" t="str">
        <f aca="false">IF(O124="","",ROUND(J124*Settings!$C$10*O124,0))</f>
        <v/>
      </c>
    </row>
    <row r="125" customFormat="false" ht="15" hidden="false" customHeight="false" outlineLevel="0" collapsed="false">
      <c r="A125" s="8"/>
      <c r="B125" s="8"/>
      <c r="C125" s="8"/>
      <c r="D125" s="8"/>
      <c r="E125" s="8"/>
      <c r="F125" s="18"/>
      <c r="G125" s="21"/>
      <c r="H125" s="11" t="str">
        <f aca="false">IF(E125="","",IFERROR(INDEX(Rates!$B$6:$B$30,MATCH(E125,Rates!$A$6:$A$30,0)),"Not in rate table"))</f>
        <v/>
      </c>
      <c r="I125" s="22" t="str">
        <f aca="false">IF(E125="","",IFERROR(IF(F125&lt;=INDEX(Rates!$C$6:$C$30,MATCH(E125,Rates!$A$6:$A$30,0)),0,IF(D125="Yes",INDEX(Rates!$D$6:$D$30,MATCH(E125,Rates!$A$6:$A$30,0)),INDEX(Rates!$E$6:$E$30,MATCH(E125,Rates!$A$6:$A$30,0)))),0))</f>
        <v/>
      </c>
      <c r="J125" s="23" t="str">
        <f aca="false">IF(E125="","",ROUND(F125*I125,0))</f>
        <v/>
      </c>
      <c r="K125" s="24" t="str">
        <f aca="false">IF(OR(G125="",J125=0),"",IF(MONTH(G125)=3,DATE(YEAR(G125),Settings!$C$9,Settings!$C$8),DATE(YEAR(G125),MONTH(G125)+1,Settings!$C$7)))</f>
        <v/>
      </c>
      <c r="L125" s="21"/>
      <c r="M125" s="8"/>
      <c r="N125" s="10" t="str">
        <f aca="false">IF(E125="","",IF(J125=0,"Below threshold",IF(L125="",IF(Settings!$C$11&gt;K125,"Overdue - not deposited","Pending (not yet due)"),IF(L125&lt;=K125,"Deposited on time","Deposited late"))))</f>
        <v/>
      </c>
      <c r="O125" s="25" t="str">
        <f aca="false">IF(OR(J125="",J125=0,G125=""),"",IF(N125="Deposited on time",0,IF(N125="Pending (not yet due)",0,MAX(0,(YEAR(IF(L125="",Settings!$C$11,L125))-YEAR(G125))*12+MONTH(IF(L125="",Settings!$C$11,L125))-MONTH(G125)+1))))</f>
        <v/>
      </c>
      <c r="P125" s="23" t="str">
        <f aca="false">IF(O125="","",ROUND(J125*Settings!$C$10*O125,0))</f>
        <v/>
      </c>
    </row>
    <row r="126" customFormat="false" ht="15" hidden="false" customHeight="false" outlineLevel="0" collapsed="false">
      <c r="A126" s="8"/>
      <c r="B126" s="8"/>
      <c r="C126" s="8"/>
      <c r="D126" s="8"/>
      <c r="E126" s="8"/>
      <c r="F126" s="18"/>
      <c r="G126" s="21"/>
      <c r="H126" s="11" t="str">
        <f aca="false">IF(E126="","",IFERROR(INDEX(Rates!$B$6:$B$30,MATCH(E126,Rates!$A$6:$A$30,0)),"Not in rate table"))</f>
        <v/>
      </c>
      <c r="I126" s="22" t="str">
        <f aca="false">IF(E126="","",IFERROR(IF(F126&lt;=INDEX(Rates!$C$6:$C$30,MATCH(E126,Rates!$A$6:$A$30,0)),0,IF(D126="Yes",INDEX(Rates!$D$6:$D$30,MATCH(E126,Rates!$A$6:$A$30,0)),INDEX(Rates!$E$6:$E$30,MATCH(E126,Rates!$A$6:$A$30,0)))),0))</f>
        <v/>
      </c>
      <c r="J126" s="23" t="str">
        <f aca="false">IF(E126="","",ROUND(F126*I126,0))</f>
        <v/>
      </c>
      <c r="K126" s="24" t="str">
        <f aca="false">IF(OR(G126="",J126=0),"",IF(MONTH(G126)=3,DATE(YEAR(G126),Settings!$C$9,Settings!$C$8),DATE(YEAR(G126),MONTH(G126)+1,Settings!$C$7)))</f>
        <v/>
      </c>
      <c r="L126" s="21"/>
      <c r="M126" s="8"/>
      <c r="N126" s="10" t="str">
        <f aca="false">IF(E126="","",IF(J126=0,"Below threshold",IF(L126="",IF(Settings!$C$11&gt;K126,"Overdue - not deposited","Pending (not yet due)"),IF(L126&lt;=K126,"Deposited on time","Deposited late"))))</f>
        <v/>
      </c>
      <c r="O126" s="25" t="str">
        <f aca="false">IF(OR(J126="",J126=0,G126=""),"",IF(N126="Deposited on time",0,IF(N126="Pending (not yet due)",0,MAX(0,(YEAR(IF(L126="",Settings!$C$11,L126))-YEAR(G126))*12+MONTH(IF(L126="",Settings!$C$11,L126))-MONTH(G126)+1))))</f>
        <v/>
      </c>
      <c r="P126" s="23" t="str">
        <f aca="false">IF(O126="","",ROUND(J126*Settings!$C$10*O126,0))</f>
        <v/>
      </c>
    </row>
    <row r="127" customFormat="false" ht="15" hidden="false" customHeight="false" outlineLevel="0" collapsed="false">
      <c r="A127" s="8"/>
      <c r="B127" s="8"/>
      <c r="C127" s="8"/>
      <c r="D127" s="8"/>
      <c r="E127" s="8"/>
      <c r="F127" s="18"/>
      <c r="G127" s="21"/>
      <c r="H127" s="11" t="str">
        <f aca="false">IF(E127="","",IFERROR(INDEX(Rates!$B$6:$B$30,MATCH(E127,Rates!$A$6:$A$30,0)),"Not in rate table"))</f>
        <v/>
      </c>
      <c r="I127" s="22" t="str">
        <f aca="false">IF(E127="","",IFERROR(IF(F127&lt;=INDEX(Rates!$C$6:$C$30,MATCH(E127,Rates!$A$6:$A$30,0)),0,IF(D127="Yes",INDEX(Rates!$D$6:$D$30,MATCH(E127,Rates!$A$6:$A$30,0)),INDEX(Rates!$E$6:$E$30,MATCH(E127,Rates!$A$6:$A$30,0)))),0))</f>
        <v/>
      </c>
      <c r="J127" s="23" t="str">
        <f aca="false">IF(E127="","",ROUND(F127*I127,0))</f>
        <v/>
      </c>
      <c r="K127" s="24" t="str">
        <f aca="false">IF(OR(G127="",J127=0),"",IF(MONTH(G127)=3,DATE(YEAR(G127),Settings!$C$9,Settings!$C$8),DATE(YEAR(G127),MONTH(G127)+1,Settings!$C$7)))</f>
        <v/>
      </c>
      <c r="L127" s="21"/>
      <c r="M127" s="8"/>
      <c r="N127" s="10" t="str">
        <f aca="false">IF(E127="","",IF(J127=0,"Below threshold",IF(L127="",IF(Settings!$C$11&gt;K127,"Overdue - not deposited","Pending (not yet due)"),IF(L127&lt;=K127,"Deposited on time","Deposited late"))))</f>
        <v/>
      </c>
      <c r="O127" s="25" t="str">
        <f aca="false">IF(OR(J127="",J127=0,G127=""),"",IF(N127="Deposited on time",0,IF(N127="Pending (not yet due)",0,MAX(0,(YEAR(IF(L127="",Settings!$C$11,L127))-YEAR(G127))*12+MONTH(IF(L127="",Settings!$C$11,L127))-MONTH(G127)+1))))</f>
        <v/>
      </c>
      <c r="P127" s="23" t="str">
        <f aca="false">IF(O127="","",ROUND(J127*Settings!$C$10*O127,0))</f>
        <v/>
      </c>
    </row>
    <row r="128" customFormat="false" ht="15" hidden="false" customHeight="false" outlineLevel="0" collapsed="false">
      <c r="A128" s="8"/>
      <c r="B128" s="8"/>
      <c r="C128" s="8"/>
      <c r="D128" s="8"/>
      <c r="E128" s="8"/>
      <c r="F128" s="18"/>
      <c r="G128" s="21"/>
      <c r="H128" s="11" t="str">
        <f aca="false">IF(E128="","",IFERROR(INDEX(Rates!$B$6:$B$30,MATCH(E128,Rates!$A$6:$A$30,0)),"Not in rate table"))</f>
        <v/>
      </c>
      <c r="I128" s="22" t="str">
        <f aca="false">IF(E128="","",IFERROR(IF(F128&lt;=INDEX(Rates!$C$6:$C$30,MATCH(E128,Rates!$A$6:$A$30,0)),0,IF(D128="Yes",INDEX(Rates!$D$6:$D$30,MATCH(E128,Rates!$A$6:$A$30,0)),INDEX(Rates!$E$6:$E$30,MATCH(E128,Rates!$A$6:$A$30,0)))),0))</f>
        <v/>
      </c>
      <c r="J128" s="23" t="str">
        <f aca="false">IF(E128="","",ROUND(F128*I128,0))</f>
        <v/>
      </c>
      <c r="K128" s="24" t="str">
        <f aca="false">IF(OR(G128="",J128=0),"",IF(MONTH(G128)=3,DATE(YEAR(G128),Settings!$C$9,Settings!$C$8),DATE(YEAR(G128),MONTH(G128)+1,Settings!$C$7)))</f>
        <v/>
      </c>
      <c r="L128" s="21"/>
      <c r="M128" s="8"/>
      <c r="N128" s="10" t="str">
        <f aca="false">IF(E128="","",IF(J128=0,"Below threshold",IF(L128="",IF(Settings!$C$11&gt;K128,"Overdue - not deposited","Pending (not yet due)"),IF(L128&lt;=K128,"Deposited on time","Deposited late"))))</f>
        <v/>
      </c>
      <c r="O128" s="25" t="str">
        <f aca="false">IF(OR(J128="",J128=0,G128=""),"",IF(N128="Deposited on time",0,IF(N128="Pending (not yet due)",0,MAX(0,(YEAR(IF(L128="",Settings!$C$11,L128))-YEAR(G128))*12+MONTH(IF(L128="",Settings!$C$11,L128))-MONTH(G128)+1))))</f>
        <v/>
      </c>
      <c r="P128" s="23" t="str">
        <f aca="false">IF(O128="","",ROUND(J128*Settings!$C$10*O128,0))</f>
        <v/>
      </c>
    </row>
    <row r="129" customFormat="false" ht="15" hidden="false" customHeight="false" outlineLevel="0" collapsed="false">
      <c r="A129" s="8"/>
      <c r="B129" s="8"/>
      <c r="C129" s="8"/>
      <c r="D129" s="8"/>
      <c r="E129" s="8"/>
      <c r="F129" s="18"/>
      <c r="G129" s="21"/>
      <c r="H129" s="11" t="str">
        <f aca="false">IF(E129="","",IFERROR(INDEX(Rates!$B$6:$B$30,MATCH(E129,Rates!$A$6:$A$30,0)),"Not in rate table"))</f>
        <v/>
      </c>
      <c r="I129" s="22" t="str">
        <f aca="false">IF(E129="","",IFERROR(IF(F129&lt;=INDEX(Rates!$C$6:$C$30,MATCH(E129,Rates!$A$6:$A$30,0)),0,IF(D129="Yes",INDEX(Rates!$D$6:$D$30,MATCH(E129,Rates!$A$6:$A$30,0)),INDEX(Rates!$E$6:$E$30,MATCH(E129,Rates!$A$6:$A$30,0)))),0))</f>
        <v/>
      </c>
      <c r="J129" s="23" t="str">
        <f aca="false">IF(E129="","",ROUND(F129*I129,0))</f>
        <v/>
      </c>
      <c r="K129" s="24" t="str">
        <f aca="false">IF(OR(G129="",J129=0),"",IF(MONTH(G129)=3,DATE(YEAR(G129),Settings!$C$9,Settings!$C$8),DATE(YEAR(G129),MONTH(G129)+1,Settings!$C$7)))</f>
        <v/>
      </c>
      <c r="L129" s="21"/>
      <c r="M129" s="8"/>
      <c r="N129" s="10" t="str">
        <f aca="false">IF(E129="","",IF(J129=0,"Below threshold",IF(L129="",IF(Settings!$C$11&gt;K129,"Overdue - not deposited","Pending (not yet due)"),IF(L129&lt;=K129,"Deposited on time","Deposited late"))))</f>
        <v/>
      </c>
      <c r="O129" s="25" t="str">
        <f aca="false">IF(OR(J129="",J129=0,G129=""),"",IF(N129="Deposited on time",0,IF(N129="Pending (not yet due)",0,MAX(0,(YEAR(IF(L129="",Settings!$C$11,L129))-YEAR(G129))*12+MONTH(IF(L129="",Settings!$C$11,L129))-MONTH(G129)+1))))</f>
        <v/>
      </c>
      <c r="P129" s="23" t="str">
        <f aca="false">IF(O129="","",ROUND(J129*Settings!$C$10*O129,0))</f>
        <v/>
      </c>
    </row>
    <row r="130" customFormat="false" ht="15" hidden="false" customHeight="false" outlineLevel="0" collapsed="false">
      <c r="A130" s="8"/>
      <c r="B130" s="8"/>
      <c r="C130" s="8"/>
      <c r="D130" s="8"/>
      <c r="E130" s="8"/>
      <c r="F130" s="18"/>
      <c r="G130" s="21"/>
      <c r="H130" s="11" t="str">
        <f aca="false">IF(E130="","",IFERROR(INDEX(Rates!$B$6:$B$30,MATCH(E130,Rates!$A$6:$A$30,0)),"Not in rate table"))</f>
        <v/>
      </c>
      <c r="I130" s="22" t="str">
        <f aca="false">IF(E130="","",IFERROR(IF(F130&lt;=INDEX(Rates!$C$6:$C$30,MATCH(E130,Rates!$A$6:$A$30,0)),0,IF(D130="Yes",INDEX(Rates!$D$6:$D$30,MATCH(E130,Rates!$A$6:$A$30,0)),INDEX(Rates!$E$6:$E$30,MATCH(E130,Rates!$A$6:$A$30,0)))),0))</f>
        <v/>
      </c>
      <c r="J130" s="23" t="str">
        <f aca="false">IF(E130="","",ROUND(F130*I130,0))</f>
        <v/>
      </c>
      <c r="K130" s="24" t="str">
        <f aca="false">IF(OR(G130="",J130=0),"",IF(MONTH(G130)=3,DATE(YEAR(G130),Settings!$C$9,Settings!$C$8),DATE(YEAR(G130),MONTH(G130)+1,Settings!$C$7)))</f>
        <v/>
      </c>
      <c r="L130" s="21"/>
      <c r="M130" s="8"/>
      <c r="N130" s="10" t="str">
        <f aca="false">IF(E130="","",IF(J130=0,"Below threshold",IF(L130="",IF(Settings!$C$11&gt;K130,"Overdue - not deposited","Pending (not yet due)"),IF(L130&lt;=K130,"Deposited on time","Deposited late"))))</f>
        <v/>
      </c>
      <c r="O130" s="25" t="str">
        <f aca="false">IF(OR(J130="",J130=0,G130=""),"",IF(N130="Deposited on time",0,IF(N130="Pending (not yet due)",0,MAX(0,(YEAR(IF(L130="",Settings!$C$11,L130))-YEAR(G130))*12+MONTH(IF(L130="",Settings!$C$11,L130))-MONTH(G130)+1))))</f>
        <v/>
      </c>
      <c r="P130" s="23" t="str">
        <f aca="false">IF(O130="","",ROUND(J130*Settings!$C$10*O130,0))</f>
        <v/>
      </c>
    </row>
    <row r="131" customFormat="false" ht="15" hidden="false" customHeight="false" outlineLevel="0" collapsed="false">
      <c r="A131" s="8"/>
      <c r="B131" s="8"/>
      <c r="C131" s="8"/>
      <c r="D131" s="8"/>
      <c r="E131" s="8"/>
      <c r="F131" s="18"/>
      <c r="G131" s="21"/>
      <c r="H131" s="11" t="str">
        <f aca="false">IF(E131="","",IFERROR(INDEX(Rates!$B$6:$B$30,MATCH(E131,Rates!$A$6:$A$30,0)),"Not in rate table"))</f>
        <v/>
      </c>
      <c r="I131" s="22" t="str">
        <f aca="false">IF(E131="","",IFERROR(IF(F131&lt;=INDEX(Rates!$C$6:$C$30,MATCH(E131,Rates!$A$6:$A$30,0)),0,IF(D131="Yes",INDEX(Rates!$D$6:$D$30,MATCH(E131,Rates!$A$6:$A$30,0)),INDEX(Rates!$E$6:$E$30,MATCH(E131,Rates!$A$6:$A$30,0)))),0))</f>
        <v/>
      </c>
      <c r="J131" s="23" t="str">
        <f aca="false">IF(E131="","",ROUND(F131*I131,0))</f>
        <v/>
      </c>
      <c r="K131" s="24" t="str">
        <f aca="false">IF(OR(G131="",J131=0),"",IF(MONTH(G131)=3,DATE(YEAR(G131),Settings!$C$9,Settings!$C$8),DATE(YEAR(G131),MONTH(G131)+1,Settings!$C$7)))</f>
        <v/>
      </c>
      <c r="L131" s="21"/>
      <c r="M131" s="8"/>
      <c r="N131" s="10" t="str">
        <f aca="false">IF(E131="","",IF(J131=0,"Below threshold",IF(L131="",IF(Settings!$C$11&gt;K131,"Overdue - not deposited","Pending (not yet due)"),IF(L131&lt;=K131,"Deposited on time","Deposited late"))))</f>
        <v/>
      </c>
      <c r="O131" s="25" t="str">
        <f aca="false">IF(OR(J131="",J131=0,G131=""),"",IF(N131="Deposited on time",0,IF(N131="Pending (not yet due)",0,MAX(0,(YEAR(IF(L131="",Settings!$C$11,L131))-YEAR(G131))*12+MONTH(IF(L131="",Settings!$C$11,L131))-MONTH(G131)+1))))</f>
        <v/>
      </c>
      <c r="P131" s="23" t="str">
        <f aca="false">IF(O131="","",ROUND(J131*Settings!$C$10*O131,0))</f>
        <v/>
      </c>
    </row>
    <row r="132" customFormat="false" ht="15" hidden="false" customHeight="false" outlineLevel="0" collapsed="false">
      <c r="A132" s="8"/>
      <c r="B132" s="8"/>
      <c r="C132" s="8"/>
      <c r="D132" s="8"/>
      <c r="E132" s="8"/>
      <c r="F132" s="18"/>
      <c r="G132" s="21"/>
      <c r="H132" s="11" t="str">
        <f aca="false">IF(E132="","",IFERROR(INDEX(Rates!$B$6:$B$30,MATCH(E132,Rates!$A$6:$A$30,0)),"Not in rate table"))</f>
        <v/>
      </c>
      <c r="I132" s="22" t="str">
        <f aca="false">IF(E132="","",IFERROR(IF(F132&lt;=INDEX(Rates!$C$6:$C$30,MATCH(E132,Rates!$A$6:$A$30,0)),0,IF(D132="Yes",INDEX(Rates!$D$6:$D$30,MATCH(E132,Rates!$A$6:$A$30,0)),INDEX(Rates!$E$6:$E$30,MATCH(E132,Rates!$A$6:$A$30,0)))),0))</f>
        <v/>
      </c>
      <c r="J132" s="23" t="str">
        <f aca="false">IF(E132="","",ROUND(F132*I132,0))</f>
        <v/>
      </c>
      <c r="K132" s="24" t="str">
        <f aca="false">IF(OR(G132="",J132=0),"",IF(MONTH(G132)=3,DATE(YEAR(G132),Settings!$C$9,Settings!$C$8),DATE(YEAR(G132),MONTH(G132)+1,Settings!$C$7)))</f>
        <v/>
      </c>
      <c r="L132" s="21"/>
      <c r="M132" s="8"/>
      <c r="N132" s="10" t="str">
        <f aca="false">IF(E132="","",IF(J132=0,"Below threshold",IF(L132="",IF(Settings!$C$11&gt;K132,"Overdue - not deposited","Pending (not yet due)"),IF(L132&lt;=K132,"Deposited on time","Deposited late"))))</f>
        <v/>
      </c>
      <c r="O132" s="25" t="str">
        <f aca="false">IF(OR(J132="",J132=0,G132=""),"",IF(N132="Deposited on time",0,IF(N132="Pending (not yet due)",0,MAX(0,(YEAR(IF(L132="",Settings!$C$11,L132))-YEAR(G132))*12+MONTH(IF(L132="",Settings!$C$11,L132))-MONTH(G132)+1))))</f>
        <v/>
      </c>
      <c r="P132" s="23" t="str">
        <f aca="false">IF(O132="","",ROUND(J132*Settings!$C$10*O132,0))</f>
        <v/>
      </c>
    </row>
    <row r="133" customFormat="false" ht="15" hidden="false" customHeight="false" outlineLevel="0" collapsed="false">
      <c r="A133" s="8"/>
      <c r="B133" s="8"/>
      <c r="C133" s="8"/>
      <c r="D133" s="8"/>
      <c r="E133" s="8"/>
      <c r="F133" s="18"/>
      <c r="G133" s="21"/>
      <c r="H133" s="11" t="str">
        <f aca="false">IF(E133="","",IFERROR(INDEX(Rates!$B$6:$B$30,MATCH(E133,Rates!$A$6:$A$30,0)),"Not in rate table"))</f>
        <v/>
      </c>
      <c r="I133" s="22" t="str">
        <f aca="false">IF(E133="","",IFERROR(IF(F133&lt;=INDEX(Rates!$C$6:$C$30,MATCH(E133,Rates!$A$6:$A$30,0)),0,IF(D133="Yes",INDEX(Rates!$D$6:$D$30,MATCH(E133,Rates!$A$6:$A$30,0)),INDEX(Rates!$E$6:$E$30,MATCH(E133,Rates!$A$6:$A$30,0)))),0))</f>
        <v/>
      </c>
      <c r="J133" s="23" t="str">
        <f aca="false">IF(E133="","",ROUND(F133*I133,0))</f>
        <v/>
      </c>
      <c r="K133" s="24" t="str">
        <f aca="false">IF(OR(G133="",J133=0),"",IF(MONTH(G133)=3,DATE(YEAR(G133),Settings!$C$9,Settings!$C$8),DATE(YEAR(G133),MONTH(G133)+1,Settings!$C$7)))</f>
        <v/>
      </c>
      <c r="L133" s="21"/>
      <c r="M133" s="8"/>
      <c r="N133" s="10" t="str">
        <f aca="false">IF(E133="","",IF(J133=0,"Below threshold",IF(L133="",IF(Settings!$C$11&gt;K133,"Overdue - not deposited","Pending (not yet due)"),IF(L133&lt;=K133,"Deposited on time","Deposited late"))))</f>
        <v/>
      </c>
      <c r="O133" s="25" t="str">
        <f aca="false">IF(OR(J133="",J133=0,G133=""),"",IF(N133="Deposited on time",0,IF(N133="Pending (not yet due)",0,MAX(0,(YEAR(IF(L133="",Settings!$C$11,L133))-YEAR(G133))*12+MONTH(IF(L133="",Settings!$C$11,L133))-MONTH(G133)+1))))</f>
        <v/>
      </c>
      <c r="P133" s="23" t="str">
        <f aca="false">IF(O133="","",ROUND(J133*Settings!$C$10*O133,0))</f>
        <v/>
      </c>
    </row>
    <row r="134" customFormat="false" ht="15" hidden="false" customHeight="false" outlineLevel="0" collapsed="false">
      <c r="A134" s="8"/>
      <c r="B134" s="8"/>
      <c r="C134" s="8"/>
      <c r="D134" s="8"/>
      <c r="E134" s="8"/>
      <c r="F134" s="18"/>
      <c r="G134" s="21"/>
      <c r="H134" s="11" t="str">
        <f aca="false">IF(E134="","",IFERROR(INDEX(Rates!$B$6:$B$30,MATCH(E134,Rates!$A$6:$A$30,0)),"Not in rate table"))</f>
        <v/>
      </c>
      <c r="I134" s="22" t="str">
        <f aca="false">IF(E134="","",IFERROR(IF(F134&lt;=INDEX(Rates!$C$6:$C$30,MATCH(E134,Rates!$A$6:$A$30,0)),0,IF(D134="Yes",INDEX(Rates!$D$6:$D$30,MATCH(E134,Rates!$A$6:$A$30,0)),INDEX(Rates!$E$6:$E$30,MATCH(E134,Rates!$A$6:$A$30,0)))),0))</f>
        <v/>
      </c>
      <c r="J134" s="23" t="str">
        <f aca="false">IF(E134="","",ROUND(F134*I134,0))</f>
        <v/>
      </c>
      <c r="K134" s="24" t="str">
        <f aca="false">IF(OR(G134="",J134=0),"",IF(MONTH(G134)=3,DATE(YEAR(G134),Settings!$C$9,Settings!$C$8),DATE(YEAR(G134),MONTH(G134)+1,Settings!$C$7)))</f>
        <v/>
      </c>
      <c r="L134" s="21"/>
      <c r="M134" s="8"/>
      <c r="N134" s="10" t="str">
        <f aca="false">IF(E134="","",IF(J134=0,"Below threshold",IF(L134="",IF(Settings!$C$11&gt;K134,"Overdue - not deposited","Pending (not yet due)"),IF(L134&lt;=K134,"Deposited on time","Deposited late"))))</f>
        <v/>
      </c>
      <c r="O134" s="25" t="str">
        <f aca="false">IF(OR(J134="",J134=0,G134=""),"",IF(N134="Deposited on time",0,IF(N134="Pending (not yet due)",0,MAX(0,(YEAR(IF(L134="",Settings!$C$11,L134))-YEAR(G134))*12+MONTH(IF(L134="",Settings!$C$11,L134))-MONTH(G134)+1))))</f>
        <v/>
      </c>
      <c r="P134" s="23" t="str">
        <f aca="false">IF(O134="","",ROUND(J134*Settings!$C$10*O134,0))</f>
        <v/>
      </c>
    </row>
    <row r="135" customFormat="false" ht="15" hidden="false" customHeight="false" outlineLevel="0" collapsed="false">
      <c r="A135" s="8"/>
      <c r="B135" s="8"/>
      <c r="C135" s="8"/>
      <c r="D135" s="8"/>
      <c r="E135" s="8"/>
      <c r="F135" s="18"/>
      <c r="G135" s="21"/>
      <c r="H135" s="11" t="str">
        <f aca="false">IF(E135="","",IFERROR(INDEX(Rates!$B$6:$B$30,MATCH(E135,Rates!$A$6:$A$30,0)),"Not in rate table"))</f>
        <v/>
      </c>
      <c r="I135" s="22" t="str">
        <f aca="false">IF(E135="","",IFERROR(IF(F135&lt;=INDEX(Rates!$C$6:$C$30,MATCH(E135,Rates!$A$6:$A$30,0)),0,IF(D135="Yes",INDEX(Rates!$D$6:$D$30,MATCH(E135,Rates!$A$6:$A$30,0)),INDEX(Rates!$E$6:$E$30,MATCH(E135,Rates!$A$6:$A$30,0)))),0))</f>
        <v/>
      </c>
      <c r="J135" s="23" t="str">
        <f aca="false">IF(E135="","",ROUND(F135*I135,0))</f>
        <v/>
      </c>
      <c r="K135" s="24" t="str">
        <f aca="false">IF(OR(G135="",J135=0),"",IF(MONTH(G135)=3,DATE(YEAR(G135),Settings!$C$9,Settings!$C$8),DATE(YEAR(G135),MONTH(G135)+1,Settings!$C$7)))</f>
        <v/>
      </c>
      <c r="L135" s="21"/>
      <c r="M135" s="8"/>
      <c r="N135" s="10" t="str">
        <f aca="false">IF(E135="","",IF(J135=0,"Below threshold",IF(L135="",IF(Settings!$C$11&gt;K135,"Overdue - not deposited","Pending (not yet due)"),IF(L135&lt;=K135,"Deposited on time","Deposited late"))))</f>
        <v/>
      </c>
      <c r="O135" s="25" t="str">
        <f aca="false">IF(OR(J135="",J135=0,G135=""),"",IF(N135="Deposited on time",0,IF(N135="Pending (not yet due)",0,MAX(0,(YEAR(IF(L135="",Settings!$C$11,L135))-YEAR(G135))*12+MONTH(IF(L135="",Settings!$C$11,L135))-MONTH(G135)+1))))</f>
        <v/>
      </c>
      <c r="P135" s="23" t="str">
        <f aca="false">IF(O135="","",ROUND(J135*Settings!$C$10*O135,0))</f>
        <v/>
      </c>
    </row>
    <row r="136" customFormat="false" ht="15" hidden="false" customHeight="false" outlineLevel="0" collapsed="false">
      <c r="A136" s="8"/>
      <c r="B136" s="8"/>
      <c r="C136" s="8"/>
      <c r="D136" s="8"/>
      <c r="E136" s="8"/>
      <c r="F136" s="18"/>
      <c r="G136" s="21"/>
      <c r="H136" s="11" t="str">
        <f aca="false">IF(E136="","",IFERROR(INDEX(Rates!$B$6:$B$30,MATCH(E136,Rates!$A$6:$A$30,0)),"Not in rate table"))</f>
        <v/>
      </c>
      <c r="I136" s="22" t="str">
        <f aca="false">IF(E136="","",IFERROR(IF(F136&lt;=INDEX(Rates!$C$6:$C$30,MATCH(E136,Rates!$A$6:$A$30,0)),0,IF(D136="Yes",INDEX(Rates!$D$6:$D$30,MATCH(E136,Rates!$A$6:$A$30,0)),INDEX(Rates!$E$6:$E$30,MATCH(E136,Rates!$A$6:$A$30,0)))),0))</f>
        <v/>
      </c>
      <c r="J136" s="23" t="str">
        <f aca="false">IF(E136="","",ROUND(F136*I136,0))</f>
        <v/>
      </c>
      <c r="K136" s="24" t="str">
        <f aca="false">IF(OR(G136="",J136=0),"",IF(MONTH(G136)=3,DATE(YEAR(G136),Settings!$C$9,Settings!$C$8),DATE(YEAR(G136),MONTH(G136)+1,Settings!$C$7)))</f>
        <v/>
      </c>
      <c r="L136" s="21"/>
      <c r="M136" s="8"/>
      <c r="N136" s="10" t="str">
        <f aca="false">IF(E136="","",IF(J136=0,"Below threshold",IF(L136="",IF(Settings!$C$11&gt;K136,"Overdue - not deposited","Pending (not yet due)"),IF(L136&lt;=K136,"Deposited on time","Deposited late"))))</f>
        <v/>
      </c>
      <c r="O136" s="25" t="str">
        <f aca="false">IF(OR(J136="",J136=0,G136=""),"",IF(N136="Deposited on time",0,IF(N136="Pending (not yet due)",0,MAX(0,(YEAR(IF(L136="",Settings!$C$11,L136))-YEAR(G136))*12+MONTH(IF(L136="",Settings!$C$11,L136))-MONTH(G136)+1))))</f>
        <v/>
      </c>
      <c r="P136" s="23" t="str">
        <f aca="false">IF(O136="","",ROUND(J136*Settings!$C$10*O136,0))</f>
        <v/>
      </c>
    </row>
    <row r="137" customFormat="false" ht="15" hidden="false" customHeight="false" outlineLevel="0" collapsed="false">
      <c r="A137" s="8"/>
      <c r="B137" s="8"/>
      <c r="C137" s="8"/>
      <c r="D137" s="8"/>
      <c r="E137" s="8"/>
      <c r="F137" s="18"/>
      <c r="G137" s="21"/>
      <c r="H137" s="11" t="str">
        <f aca="false">IF(E137="","",IFERROR(INDEX(Rates!$B$6:$B$30,MATCH(E137,Rates!$A$6:$A$30,0)),"Not in rate table"))</f>
        <v/>
      </c>
      <c r="I137" s="22" t="str">
        <f aca="false">IF(E137="","",IFERROR(IF(F137&lt;=INDEX(Rates!$C$6:$C$30,MATCH(E137,Rates!$A$6:$A$30,0)),0,IF(D137="Yes",INDEX(Rates!$D$6:$D$30,MATCH(E137,Rates!$A$6:$A$30,0)),INDEX(Rates!$E$6:$E$30,MATCH(E137,Rates!$A$6:$A$30,0)))),0))</f>
        <v/>
      </c>
      <c r="J137" s="23" t="str">
        <f aca="false">IF(E137="","",ROUND(F137*I137,0))</f>
        <v/>
      </c>
      <c r="K137" s="24" t="str">
        <f aca="false">IF(OR(G137="",J137=0),"",IF(MONTH(G137)=3,DATE(YEAR(G137),Settings!$C$9,Settings!$C$8),DATE(YEAR(G137),MONTH(G137)+1,Settings!$C$7)))</f>
        <v/>
      </c>
      <c r="L137" s="21"/>
      <c r="M137" s="8"/>
      <c r="N137" s="10" t="str">
        <f aca="false">IF(E137="","",IF(J137=0,"Below threshold",IF(L137="",IF(Settings!$C$11&gt;K137,"Overdue - not deposited","Pending (not yet due)"),IF(L137&lt;=K137,"Deposited on time","Deposited late"))))</f>
        <v/>
      </c>
      <c r="O137" s="25" t="str">
        <f aca="false">IF(OR(J137="",J137=0,G137=""),"",IF(N137="Deposited on time",0,IF(N137="Pending (not yet due)",0,MAX(0,(YEAR(IF(L137="",Settings!$C$11,L137))-YEAR(G137))*12+MONTH(IF(L137="",Settings!$C$11,L137))-MONTH(G137)+1))))</f>
        <v/>
      </c>
      <c r="P137" s="23" t="str">
        <f aca="false">IF(O137="","",ROUND(J137*Settings!$C$10*O137,0))</f>
        <v/>
      </c>
    </row>
    <row r="138" customFormat="false" ht="15" hidden="false" customHeight="false" outlineLevel="0" collapsed="false">
      <c r="A138" s="8"/>
      <c r="B138" s="8"/>
      <c r="C138" s="8"/>
      <c r="D138" s="8"/>
      <c r="E138" s="8"/>
      <c r="F138" s="18"/>
      <c r="G138" s="21"/>
      <c r="H138" s="11" t="str">
        <f aca="false">IF(E138="","",IFERROR(INDEX(Rates!$B$6:$B$30,MATCH(E138,Rates!$A$6:$A$30,0)),"Not in rate table"))</f>
        <v/>
      </c>
      <c r="I138" s="22" t="str">
        <f aca="false">IF(E138="","",IFERROR(IF(F138&lt;=INDEX(Rates!$C$6:$C$30,MATCH(E138,Rates!$A$6:$A$30,0)),0,IF(D138="Yes",INDEX(Rates!$D$6:$D$30,MATCH(E138,Rates!$A$6:$A$30,0)),INDEX(Rates!$E$6:$E$30,MATCH(E138,Rates!$A$6:$A$30,0)))),0))</f>
        <v/>
      </c>
      <c r="J138" s="23" t="str">
        <f aca="false">IF(E138="","",ROUND(F138*I138,0))</f>
        <v/>
      </c>
      <c r="K138" s="24" t="str">
        <f aca="false">IF(OR(G138="",J138=0),"",IF(MONTH(G138)=3,DATE(YEAR(G138),Settings!$C$9,Settings!$C$8),DATE(YEAR(G138),MONTH(G138)+1,Settings!$C$7)))</f>
        <v/>
      </c>
      <c r="L138" s="21"/>
      <c r="M138" s="8"/>
      <c r="N138" s="10" t="str">
        <f aca="false">IF(E138="","",IF(J138=0,"Below threshold",IF(L138="",IF(Settings!$C$11&gt;K138,"Overdue - not deposited","Pending (not yet due)"),IF(L138&lt;=K138,"Deposited on time","Deposited late"))))</f>
        <v/>
      </c>
      <c r="O138" s="25" t="str">
        <f aca="false">IF(OR(J138="",J138=0,G138=""),"",IF(N138="Deposited on time",0,IF(N138="Pending (not yet due)",0,MAX(0,(YEAR(IF(L138="",Settings!$C$11,L138))-YEAR(G138))*12+MONTH(IF(L138="",Settings!$C$11,L138))-MONTH(G138)+1))))</f>
        <v/>
      </c>
      <c r="P138" s="23" t="str">
        <f aca="false">IF(O138="","",ROUND(J138*Settings!$C$10*O138,0))</f>
        <v/>
      </c>
    </row>
    <row r="139" customFormat="false" ht="15" hidden="false" customHeight="false" outlineLevel="0" collapsed="false">
      <c r="A139" s="8"/>
      <c r="B139" s="8"/>
      <c r="C139" s="8"/>
      <c r="D139" s="8"/>
      <c r="E139" s="8"/>
      <c r="F139" s="18"/>
      <c r="G139" s="21"/>
      <c r="H139" s="11" t="str">
        <f aca="false">IF(E139="","",IFERROR(INDEX(Rates!$B$6:$B$30,MATCH(E139,Rates!$A$6:$A$30,0)),"Not in rate table"))</f>
        <v/>
      </c>
      <c r="I139" s="22" t="str">
        <f aca="false">IF(E139="","",IFERROR(IF(F139&lt;=INDEX(Rates!$C$6:$C$30,MATCH(E139,Rates!$A$6:$A$30,0)),0,IF(D139="Yes",INDEX(Rates!$D$6:$D$30,MATCH(E139,Rates!$A$6:$A$30,0)),INDEX(Rates!$E$6:$E$30,MATCH(E139,Rates!$A$6:$A$30,0)))),0))</f>
        <v/>
      </c>
      <c r="J139" s="23" t="str">
        <f aca="false">IF(E139="","",ROUND(F139*I139,0))</f>
        <v/>
      </c>
      <c r="K139" s="24" t="str">
        <f aca="false">IF(OR(G139="",J139=0),"",IF(MONTH(G139)=3,DATE(YEAR(G139),Settings!$C$9,Settings!$C$8),DATE(YEAR(G139),MONTH(G139)+1,Settings!$C$7)))</f>
        <v/>
      </c>
      <c r="L139" s="21"/>
      <c r="M139" s="8"/>
      <c r="N139" s="10" t="str">
        <f aca="false">IF(E139="","",IF(J139=0,"Below threshold",IF(L139="",IF(Settings!$C$11&gt;K139,"Overdue - not deposited","Pending (not yet due)"),IF(L139&lt;=K139,"Deposited on time","Deposited late"))))</f>
        <v/>
      </c>
      <c r="O139" s="25" t="str">
        <f aca="false">IF(OR(J139="",J139=0,G139=""),"",IF(N139="Deposited on time",0,IF(N139="Pending (not yet due)",0,MAX(0,(YEAR(IF(L139="",Settings!$C$11,L139))-YEAR(G139))*12+MONTH(IF(L139="",Settings!$C$11,L139))-MONTH(G139)+1))))</f>
        <v/>
      </c>
      <c r="P139" s="23" t="str">
        <f aca="false">IF(O139="","",ROUND(J139*Settings!$C$10*O139,0))</f>
        <v/>
      </c>
    </row>
    <row r="140" customFormat="false" ht="15" hidden="false" customHeight="false" outlineLevel="0" collapsed="false">
      <c r="A140" s="8"/>
      <c r="B140" s="8"/>
      <c r="C140" s="8"/>
      <c r="D140" s="8"/>
      <c r="E140" s="8"/>
      <c r="F140" s="18"/>
      <c r="G140" s="21"/>
      <c r="H140" s="11" t="str">
        <f aca="false">IF(E140="","",IFERROR(INDEX(Rates!$B$6:$B$30,MATCH(E140,Rates!$A$6:$A$30,0)),"Not in rate table"))</f>
        <v/>
      </c>
      <c r="I140" s="22" t="str">
        <f aca="false">IF(E140="","",IFERROR(IF(F140&lt;=INDEX(Rates!$C$6:$C$30,MATCH(E140,Rates!$A$6:$A$30,0)),0,IF(D140="Yes",INDEX(Rates!$D$6:$D$30,MATCH(E140,Rates!$A$6:$A$30,0)),INDEX(Rates!$E$6:$E$30,MATCH(E140,Rates!$A$6:$A$30,0)))),0))</f>
        <v/>
      </c>
      <c r="J140" s="23" t="str">
        <f aca="false">IF(E140="","",ROUND(F140*I140,0))</f>
        <v/>
      </c>
      <c r="K140" s="24" t="str">
        <f aca="false">IF(OR(G140="",J140=0),"",IF(MONTH(G140)=3,DATE(YEAR(G140),Settings!$C$9,Settings!$C$8),DATE(YEAR(G140),MONTH(G140)+1,Settings!$C$7)))</f>
        <v/>
      </c>
      <c r="L140" s="21"/>
      <c r="M140" s="8"/>
      <c r="N140" s="10" t="str">
        <f aca="false">IF(E140="","",IF(J140=0,"Below threshold",IF(L140="",IF(Settings!$C$11&gt;K140,"Overdue - not deposited","Pending (not yet due)"),IF(L140&lt;=K140,"Deposited on time","Deposited late"))))</f>
        <v/>
      </c>
      <c r="O140" s="25" t="str">
        <f aca="false">IF(OR(J140="",J140=0,G140=""),"",IF(N140="Deposited on time",0,IF(N140="Pending (not yet due)",0,MAX(0,(YEAR(IF(L140="",Settings!$C$11,L140))-YEAR(G140))*12+MONTH(IF(L140="",Settings!$C$11,L140))-MONTH(G140)+1))))</f>
        <v/>
      </c>
      <c r="P140" s="23" t="str">
        <f aca="false">IF(O140="","",ROUND(J140*Settings!$C$10*O140,0))</f>
        <v/>
      </c>
    </row>
    <row r="141" customFormat="false" ht="15" hidden="false" customHeight="false" outlineLevel="0" collapsed="false">
      <c r="A141" s="8"/>
      <c r="B141" s="8"/>
      <c r="C141" s="8"/>
      <c r="D141" s="8"/>
      <c r="E141" s="8"/>
      <c r="F141" s="18"/>
      <c r="G141" s="21"/>
      <c r="H141" s="11" t="str">
        <f aca="false">IF(E141="","",IFERROR(INDEX(Rates!$B$6:$B$30,MATCH(E141,Rates!$A$6:$A$30,0)),"Not in rate table"))</f>
        <v/>
      </c>
      <c r="I141" s="22" t="str">
        <f aca="false">IF(E141="","",IFERROR(IF(F141&lt;=INDEX(Rates!$C$6:$C$30,MATCH(E141,Rates!$A$6:$A$30,0)),0,IF(D141="Yes",INDEX(Rates!$D$6:$D$30,MATCH(E141,Rates!$A$6:$A$30,0)),INDEX(Rates!$E$6:$E$30,MATCH(E141,Rates!$A$6:$A$30,0)))),0))</f>
        <v/>
      </c>
      <c r="J141" s="23" t="str">
        <f aca="false">IF(E141="","",ROUND(F141*I141,0))</f>
        <v/>
      </c>
      <c r="K141" s="24" t="str">
        <f aca="false">IF(OR(G141="",J141=0),"",IF(MONTH(G141)=3,DATE(YEAR(G141),Settings!$C$9,Settings!$C$8),DATE(YEAR(G141),MONTH(G141)+1,Settings!$C$7)))</f>
        <v/>
      </c>
      <c r="L141" s="21"/>
      <c r="M141" s="8"/>
      <c r="N141" s="10" t="str">
        <f aca="false">IF(E141="","",IF(J141=0,"Below threshold",IF(L141="",IF(Settings!$C$11&gt;K141,"Overdue - not deposited","Pending (not yet due)"),IF(L141&lt;=K141,"Deposited on time","Deposited late"))))</f>
        <v/>
      </c>
      <c r="O141" s="25" t="str">
        <f aca="false">IF(OR(J141="",J141=0,G141=""),"",IF(N141="Deposited on time",0,IF(N141="Pending (not yet due)",0,MAX(0,(YEAR(IF(L141="",Settings!$C$11,L141))-YEAR(G141))*12+MONTH(IF(L141="",Settings!$C$11,L141))-MONTH(G141)+1))))</f>
        <v/>
      </c>
      <c r="P141" s="23" t="str">
        <f aca="false">IF(O141="","",ROUND(J141*Settings!$C$10*O141,0))</f>
        <v/>
      </c>
    </row>
    <row r="142" customFormat="false" ht="15" hidden="false" customHeight="false" outlineLevel="0" collapsed="false">
      <c r="A142" s="8"/>
      <c r="B142" s="8"/>
      <c r="C142" s="8"/>
      <c r="D142" s="8"/>
      <c r="E142" s="8"/>
      <c r="F142" s="18"/>
      <c r="G142" s="21"/>
      <c r="H142" s="11" t="str">
        <f aca="false">IF(E142="","",IFERROR(INDEX(Rates!$B$6:$B$30,MATCH(E142,Rates!$A$6:$A$30,0)),"Not in rate table"))</f>
        <v/>
      </c>
      <c r="I142" s="22" t="str">
        <f aca="false">IF(E142="","",IFERROR(IF(F142&lt;=INDEX(Rates!$C$6:$C$30,MATCH(E142,Rates!$A$6:$A$30,0)),0,IF(D142="Yes",INDEX(Rates!$D$6:$D$30,MATCH(E142,Rates!$A$6:$A$30,0)),INDEX(Rates!$E$6:$E$30,MATCH(E142,Rates!$A$6:$A$30,0)))),0))</f>
        <v/>
      </c>
      <c r="J142" s="23" t="str">
        <f aca="false">IF(E142="","",ROUND(F142*I142,0))</f>
        <v/>
      </c>
      <c r="K142" s="24" t="str">
        <f aca="false">IF(OR(G142="",J142=0),"",IF(MONTH(G142)=3,DATE(YEAR(G142),Settings!$C$9,Settings!$C$8),DATE(YEAR(G142),MONTH(G142)+1,Settings!$C$7)))</f>
        <v/>
      </c>
      <c r="L142" s="21"/>
      <c r="M142" s="8"/>
      <c r="N142" s="10" t="str">
        <f aca="false">IF(E142="","",IF(J142=0,"Below threshold",IF(L142="",IF(Settings!$C$11&gt;K142,"Overdue - not deposited","Pending (not yet due)"),IF(L142&lt;=K142,"Deposited on time","Deposited late"))))</f>
        <v/>
      </c>
      <c r="O142" s="25" t="str">
        <f aca="false">IF(OR(J142="",J142=0,G142=""),"",IF(N142="Deposited on time",0,IF(N142="Pending (not yet due)",0,MAX(0,(YEAR(IF(L142="",Settings!$C$11,L142))-YEAR(G142))*12+MONTH(IF(L142="",Settings!$C$11,L142))-MONTH(G142)+1))))</f>
        <v/>
      </c>
      <c r="P142" s="23" t="str">
        <f aca="false">IF(O142="","",ROUND(J142*Settings!$C$10*O142,0))</f>
        <v/>
      </c>
    </row>
    <row r="143" customFormat="false" ht="15" hidden="false" customHeight="false" outlineLevel="0" collapsed="false">
      <c r="A143" s="8"/>
      <c r="B143" s="8"/>
      <c r="C143" s="8"/>
      <c r="D143" s="8"/>
      <c r="E143" s="8"/>
      <c r="F143" s="18"/>
      <c r="G143" s="21"/>
      <c r="H143" s="11" t="str">
        <f aca="false">IF(E143="","",IFERROR(INDEX(Rates!$B$6:$B$30,MATCH(E143,Rates!$A$6:$A$30,0)),"Not in rate table"))</f>
        <v/>
      </c>
      <c r="I143" s="22" t="str">
        <f aca="false">IF(E143="","",IFERROR(IF(F143&lt;=INDEX(Rates!$C$6:$C$30,MATCH(E143,Rates!$A$6:$A$30,0)),0,IF(D143="Yes",INDEX(Rates!$D$6:$D$30,MATCH(E143,Rates!$A$6:$A$30,0)),INDEX(Rates!$E$6:$E$30,MATCH(E143,Rates!$A$6:$A$30,0)))),0))</f>
        <v/>
      </c>
      <c r="J143" s="23" t="str">
        <f aca="false">IF(E143="","",ROUND(F143*I143,0))</f>
        <v/>
      </c>
      <c r="K143" s="24" t="str">
        <f aca="false">IF(OR(G143="",J143=0),"",IF(MONTH(G143)=3,DATE(YEAR(G143),Settings!$C$9,Settings!$C$8),DATE(YEAR(G143),MONTH(G143)+1,Settings!$C$7)))</f>
        <v/>
      </c>
      <c r="L143" s="21"/>
      <c r="M143" s="8"/>
      <c r="N143" s="10" t="str">
        <f aca="false">IF(E143="","",IF(J143=0,"Below threshold",IF(L143="",IF(Settings!$C$11&gt;K143,"Overdue - not deposited","Pending (not yet due)"),IF(L143&lt;=K143,"Deposited on time","Deposited late"))))</f>
        <v/>
      </c>
      <c r="O143" s="25" t="str">
        <f aca="false">IF(OR(J143="",J143=0,G143=""),"",IF(N143="Deposited on time",0,IF(N143="Pending (not yet due)",0,MAX(0,(YEAR(IF(L143="",Settings!$C$11,L143))-YEAR(G143))*12+MONTH(IF(L143="",Settings!$C$11,L143))-MONTH(G143)+1))))</f>
        <v/>
      </c>
      <c r="P143" s="23" t="str">
        <f aca="false">IF(O143="","",ROUND(J143*Settings!$C$10*O143,0))</f>
        <v/>
      </c>
    </row>
    <row r="144" customFormat="false" ht="15" hidden="false" customHeight="false" outlineLevel="0" collapsed="false">
      <c r="A144" s="8"/>
      <c r="B144" s="8"/>
      <c r="C144" s="8"/>
      <c r="D144" s="8"/>
      <c r="E144" s="8"/>
      <c r="F144" s="18"/>
      <c r="G144" s="21"/>
      <c r="H144" s="11" t="str">
        <f aca="false">IF(E144="","",IFERROR(INDEX(Rates!$B$6:$B$30,MATCH(E144,Rates!$A$6:$A$30,0)),"Not in rate table"))</f>
        <v/>
      </c>
      <c r="I144" s="22" t="str">
        <f aca="false">IF(E144="","",IFERROR(IF(F144&lt;=INDEX(Rates!$C$6:$C$30,MATCH(E144,Rates!$A$6:$A$30,0)),0,IF(D144="Yes",INDEX(Rates!$D$6:$D$30,MATCH(E144,Rates!$A$6:$A$30,0)),INDEX(Rates!$E$6:$E$30,MATCH(E144,Rates!$A$6:$A$30,0)))),0))</f>
        <v/>
      </c>
      <c r="J144" s="23" t="str">
        <f aca="false">IF(E144="","",ROUND(F144*I144,0))</f>
        <v/>
      </c>
      <c r="K144" s="24" t="str">
        <f aca="false">IF(OR(G144="",J144=0),"",IF(MONTH(G144)=3,DATE(YEAR(G144),Settings!$C$9,Settings!$C$8),DATE(YEAR(G144),MONTH(G144)+1,Settings!$C$7)))</f>
        <v/>
      </c>
      <c r="L144" s="21"/>
      <c r="M144" s="8"/>
      <c r="N144" s="10" t="str">
        <f aca="false">IF(E144="","",IF(J144=0,"Below threshold",IF(L144="",IF(Settings!$C$11&gt;K144,"Overdue - not deposited","Pending (not yet due)"),IF(L144&lt;=K144,"Deposited on time","Deposited late"))))</f>
        <v/>
      </c>
      <c r="O144" s="25" t="str">
        <f aca="false">IF(OR(J144="",J144=0,G144=""),"",IF(N144="Deposited on time",0,IF(N144="Pending (not yet due)",0,MAX(0,(YEAR(IF(L144="",Settings!$C$11,L144))-YEAR(G144))*12+MONTH(IF(L144="",Settings!$C$11,L144))-MONTH(G144)+1))))</f>
        <v/>
      </c>
      <c r="P144" s="23" t="str">
        <f aca="false">IF(O144="","",ROUND(J144*Settings!$C$10*O144,0))</f>
        <v/>
      </c>
    </row>
    <row r="145" customFormat="false" ht="15" hidden="false" customHeight="false" outlineLevel="0" collapsed="false">
      <c r="A145" s="8"/>
      <c r="B145" s="8"/>
      <c r="C145" s="8"/>
      <c r="D145" s="8"/>
      <c r="E145" s="8"/>
      <c r="F145" s="18"/>
      <c r="G145" s="21"/>
      <c r="H145" s="11" t="str">
        <f aca="false">IF(E145="","",IFERROR(INDEX(Rates!$B$6:$B$30,MATCH(E145,Rates!$A$6:$A$30,0)),"Not in rate table"))</f>
        <v/>
      </c>
      <c r="I145" s="22" t="str">
        <f aca="false">IF(E145="","",IFERROR(IF(F145&lt;=INDEX(Rates!$C$6:$C$30,MATCH(E145,Rates!$A$6:$A$30,0)),0,IF(D145="Yes",INDEX(Rates!$D$6:$D$30,MATCH(E145,Rates!$A$6:$A$30,0)),INDEX(Rates!$E$6:$E$30,MATCH(E145,Rates!$A$6:$A$30,0)))),0))</f>
        <v/>
      </c>
      <c r="J145" s="23" t="str">
        <f aca="false">IF(E145="","",ROUND(F145*I145,0))</f>
        <v/>
      </c>
      <c r="K145" s="24" t="str">
        <f aca="false">IF(OR(G145="",J145=0),"",IF(MONTH(G145)=3,DATE(YEAR(G145),Settings!$C$9,Settings!$C$8),DATE(YEAR(G145),MONTH(G145)+1,Settings!$C$7)))</f>
        <v/>
      </c>
      <c r="L145" s="21"/>
      <c r="M145" s="8"/>
      <c r="N145" s="10" t="str">
        <f aca="false">IF(E145="","",IF(J145=0,"Below threshold",IF(L145="",IF(Settings!$C$11&gt;K145,"Overdue - not deposited","Pending (not yet due)"),IF(L145&lt;=K145,"Deposited on time","Deposited late"))))</f>
        <v/>
      </c>
      <c r="O145" s="25" t="str">
        <f aca="false">IF(OR(J145="",J145=0,G145=""),"",IF(N145="Deposited on time",0,IF(N145="Pending (not yet due)",0,MAX(0,(YEAR(IF(L145="",Settings!$C$11,L145))-YEAR(G145))*12+MONTH(IF(L145="",Settings!$C$11,L145))-MONTH(G145)+1))))</f>
        <v/>
      </c>
      <c r="P145" s="23" t="str">
        <f aca="false">IF(O145="","",ROUND(J145*Settings!$C$10*O145,0))</f>
        <v/>
      </c>
    </row>
    <row r="146" customFormat="false" ht="15" hidden="false" customHeight="false" outlineLevel="0" collapsed="false">
      <c r="A146" s="8"/>
      <c r="B146" s="8"/>
      <c r="C146" s="8"/>
      <c r="D146" s="8"/>
      <c r="E146" s="8"/>
      <c r="F146" s="18"/>
      <c r="G146" s="21"/>
      <c r="H146" s="11" t="str">
        <f aca="false">IF(E146="","",IFERROR(INDEX(Rates!$B$6:$B$30,MATCH(E146,Rates!$A$6:$A$30,0)),"Not in rate table"))</f>
        <v/>
      </c>
      <c r="I146" s="22" t="str">
        <f aca="false">IF(E146="","",IFERROR(IF(F146&lt;=INDEX(Rates!$C$6:$C$30,MATCH(E146,Rates!$A$6:$A$30,0)),0,IF(D146="Yes",INDEX(Rates!$D$6:$D$30,MATCH(E146,Rates!$A$6:$A$30,0)),INDEX(Rates!$E$6:$E$30,MATCH(E146,Rates!$A$6:$A$30,0)))),0))</f>
        <v/>
      </c>
      <c r="J146" s="23" t="str">
        <f aca="false">IF(E146="","",ROUND(F146*I146,0))</f>
        <v/>
      </c>
      <c r="K146" s="24" t="str">
        <f aca="false">IF(OR(G146="",J146=0),"",IF(MONTH(G146)=3,DATE(YEAR(G146),Settings!$C$9,Settings!$C$8),DATE(YEAR(G146),MONTH(G146)+1,Settings!$C$7)))</f>
        <v/>
      </c>
      <c r="L146" s="21"/>
      <c r="M146" s="8"/>
      <c r="N146" s="10" t="str">
        <f aca="false">IF(E146="","",IF(J146=0,"Below threshold",IF(L146="",IF(Settings!$C$11&gt;K146,"Overdue - not deposited","Pending (not yet due)"),IF(L146&lt;=K146,"Deposited on time","Deposited late"))))</f>
        <v/>
      </c>
      <c r="O146" s="25" t="str">
        <f aca="false">IF(OR(J146="",J146=0,G146=""),"",IF(N146="Deposited on time",0,IF(N146="Pending (not yet due)",0,MAX(0,(YEAR(IF(L146="",Settings!$C$11,L146))-YEAR(G146))*12+MONTH(IF(L146="",Settings!$C$11,L146))-MONTH(G146)+1))))</f>
        <v/>
      </c>
      <c r="P146" s="23" t="str">
        <f aca="false">IF(O146="","",ROUND(J146*Settings!$C$10*O146,0))</f>
        <v/>
      </c>
    </row>
    <row r="147" customFormat="false" ht="15" hidden="false" customHeight="false" outlineLevel="0" collapsed="false">
      <c r="A147" s="8"/>
      <c r="B147" s="8"/>
      <c r="C147" s="8"/>
      <c r="D147" s="8"/>
      <c r="E147" s="8"/>
      <c r="F147" s="18"/>
      <c r="G147" s="21"/>
      <c r="H147" s="11" t="str">
        <f aca="false">IF(E147="","",IFERROR(INDEX(Rates!$B$6:$B$30,MATCH(E147,Rates!$A$6:$A$30,0)),"Not in rate table"))</f>
        <v/>
      </c>
      <c r="I147" s="22" t="str">
        <f aca="false">IF(E147="","",IFERROR(IF(F147&lt;=INDEX(Rates!$C$6:$C$30,MATCH(E147,Rates!$A$6:$A$30,0)),0,IF(D147="Yes",INDEX(Rates!$D$6:$D$30,MATCH(E147,Rates!$A$6:$A$30,0)),INDEX(Rates!$E$6:$E$30,MATCH(E147,Rates!$A$6:$A$30,0)))),0))</f>
        <v/>
      </c>
      <c r="J147" s="23" t="str">
        <f aca="false">IF(E147="","",ROUND(F147*I147,0))</f>
        <v/>
      </c>
      <c r="K147" s="24" t="str">
        <f aca="false">IF(OR(G147="",J147=0),"",IF(MONTH(G147)=3,DATE(YEAR(G147),Settings!$C$9,Settings!$C$8),DATE(YEAR(G147),MONTH(G147)+1,Settings!$C$7)))</f>
        <v/>
      </c>
      <c r="L147" s="21"/>
      <c r="M147" s="8"/>
      <c r="N147" s="10" t="str">
        <f aca="false">IF(E147="","",IF(J147=0,"Below threshold",IF(L147="",IF(Settings!$C$11&gt;K147,"Overdue - not deposited","Pending (not yet due)"),IF(L147&lt;=K147,"Deposited on time","Deposited late"))))</f>
        <v/>
      </c>
      <c r="O147" s="25" t="str">
        <f aca="false">IF(OR(J147="",J147=0,G147=""),"",IF(N147="Deposited on time",0,IF(N147="Pending (not yet due)",0,MAX(0,(YEAR(IF(L147="",Settings!$C$11,L147))-YEAR(G147))*12+MONTH(IF(L147="",Settings!$C$11,L147))-MONTH(G147)+1))))</f>
        <v/>
      </c>
      <c r="P147" s="23" t="str">
        <f aca="false">IF(O147="","",ROUND(J147*Settings!$C$10*O147,0))</f>
        <v/>
      </c>
    </row>
    <row r="148" customFormat="false" ht="15" hidden="false" customHeight="false" outlineLevel="0" collapsed="false">
      <c r="A148" s="8"/>
      <c r="B148" s="8"/>
      <c r="C148" s="8"/>
      <c r="D148" s="8"/>
      <c r="E148" s="8"/>
      <c r="F148" s="18"/>
      <c r="G148" s="21"/>
      <c r="H148" s="11" t="str">
        <f aca="false">IF(E148="","",IFERROR(INDEX(Rates!$B$6:$B$30,MATCH(E148,Rates!$A$6:$A$30,0)),"Not in rate table"))</f>
        <v/>
      </c>
      <c r="I148" s="22" t="str">
        <f aca="false">IF(E148="","",IFERROR(IF(F148&lt;=INDEX(Rates!$C$6:$C$30,MATCH(E148,Rates!$A$6:$A$30,0)),0,IF(D148="Yes",INDEX(Rates!$D$6:$D$30,MATCH(E148,Rates!$A$6:$A$30,0)),INDEX(Rates!$E$6:$E$30,MATCH(E148,Rates!$A$6:$A$30,0)))),0))</f>
        <v/>
      </c>
      <c r="J148" s="23" t="str">
        <f aca="false">IF(E148="","",ROUND(F148*I148,0))</f>
        <v/>
      </c>
      <c r="K148" s="24" t="str">
        <f aca="false">IF(OR(G148="",J148=0),"",IF(MONTH(G148)=3,DATE(YEAR(G148),Settings!$C$9,Settings!$C$8),DATE(YEAR(G148),MONTH(G148)+1,Settings!$C$7)))</f>
        <v/>
      </c>
      <c r="L148" s="21"/>
      <c r="M148" s="8"/>
      <c r="N148" s="10" t="str">
        <f aca="false">IF(E148="","",IF(J148=0,"Below threshold",IF(L148="",IF(Settings!$C$11&gt;K148,"Overdue - not deposited","Pending (not yet due)"),IF(L148&lt;=K148,"Deposited on time","Deposited late"))))</f>
        <v/>
      </c>
      <c r="O148" s="25" t="str">
        <f aca="false">IF(OR(J148="",J148=0,G148=""),"",IF(N148="Deposited on time",0,IF(N148="Pending (not yet due)",0,MAX(0,(YEAR(IF(L148="",Settings!$C$11,L148))-YEAR(G148))*12+MONTH(IF(L148="",Settings!$C$11,L148))-MONTH(G148)+1))))</f>
        <v/>
      </c>
      <c r="P148" s="23" t="str">
        <f aca="false">IF(O148="","",ROUND(J148*Settings!$C$10*O148,0))</f>
        <v/>
      </c>
    </row>
    <row r="149" customFormat="false" ht="15" hidden="false" customHeight="false" outlineLevel="0" collapsed="false">
      <c r="A149" s="8"/>
      <c r="B149" s="8"/>
      <c r="C149" s="8"/>
      <c r="D149" s="8"/>
      <c r="E149" s="8"/>
      <c r="F149" s="18"/>
      <c r="G149" s="21"/>
      <c r="H149" s="11" t="str">
        <f aca="false">IF(E149="","",IFERROR(INDEX(Rates!$B$6:$B$30,MATCH(E149,Rates!$A$6:$A$30,0)),"Not in rate table"))</f>
        <v/>
      </c>
      <c r="I149" s="22" t="str">
        <f aca="false">IF(E149="","",IFERROR(IF(F149&lt;=INDEX(Rates!$C$6:$C$30,MATCH(E149,Rates!$A$6:$A$30,0)),0,IF(D149="Yes",INDEX(Rates!$D$6:$D$30,MATCH(E149,Rates!$A$6:$A$30,0)),INDEX(Rates!$E$6:$E$30,MATCH(E149,Rates!$A$6:$A$30,0)))),0))</f>
        <v/>
      </c>
      <c r="J149" s="23" t="str">
        <f aca="false">IF(E149="","",ROUND(F149*I149,0))</f>
        <v/>
      </c>
      <c r="K149" s="24" t="str">
        <f aca="false">IF(OR(G149="",J149=0),"",IF(MONTH(G149)=3,DATE(YEAR(G149),Settings!$C$9,Settings!$C$8),DATE(YEAR(G149),MONTH(G149)+1,Settings!$C$7)))</f>
        <v/>
      </c>
      <c r="L149" s="21"/>
      <c r="M149" s="8"/>
      <c r="N149" s="10" t="str">
        <f aca="false">IF(E149="","",IF(J149=0,"Below threshold",IF(L149="",IF(Settings!$C$11&gt;K149,"Overdue - not deposited","Pending (not yet due)"),IF(L149&lt;=K149,"Deposited on time","Deposited late"))))</f>
        <v/>
      </c>
      <c r="O149" s="25" t="str">
        <f aca="false">IF(OR(J149="",J149=0,G149=""),"",IF(N149="Deposited on time",0,IF(N149="Pending (not yet due)",0,MAX(0,(YEAR(IF(L149="",Settings!$C$11,L149))-YEAR(G149))*12+MONTH(IF(L149="",Settings!$C$11,L149))-MONTH(G149)+1))))</f>
        <v/>
      </c>
      <c r="P149" s="23" t="str">
        <f aca="false">IF(O149="","",ROUND(J149*Settings!$C$10*O149,0))</f>
        <v/>
      </c>
    </row>
    <row r="150" customFormat="false" ht="15" hidden="false" customHeight="false" outlineLevel="0" collapsed="false">
      <c r="A150" s="8"/>
      <c r="B150" s="8"/>
      <c r="C150" s="8"/>
      <c r="D150" s="8"/>
      <c r="E150" s="8"/>
      <c r="F150" s="18"/>
      <c r="G150" s="21"/>
      <c r="H150" s="11" t="str">
        <f aca="false">IF(E150="","",IFERROR(INDEX(Rates!$B$6:$B$30,MATCH(E150,Rates!$A$6:$A$30,0)),"Not in rate table"))</f>
        <v/>
      </c>
      <c r="I150" s="22" t="str">
        <f aca="false">IF(E150="","",IFERROR(IF(F150&lt;=INDEX(Rates!$C$6:$C$30,MATCH(E150,Rates!$A$6:$A$30,0)),0,IF(D150="Yes",INDEX(Rates!$D$6:$D$30,MATCH(E150,Rates!$A$6:$A$30,0)),INDEX(Rates!$E$6:$E$30,MATCH(E150,Rates!$A$6:$A$30,0)))),0))</f>
        <v/>
      </c>
      <c r="J150" s="23" t="str">
        <f aca="false">IF(E150="","",ROUND(F150*I150,0))</f>
        <v/>
      </c>
      <c r="K150" s="24" t="str">
        <f aca="false">IF(OR(G150="",J150=0),"",IF(MONTH(G150)=3,DATE(YEAR(G150),Settings!$C$9,Settings!$C$8),DATE(YEAR(G150),MONTH(G150)+1,Settings!$C$7)))</f>
        <v/>
      </c>
      <c r="L150" s="21"/>
      <c r="M150" s="8"/>
      <c r="N150" s="10" t="str">
        <f aca="false">IF(E150="","",IF(J150=0,"Below threshold",IF(L150="",IF(Settings!$C$11&gt;K150,"Overdue - not deposited","Pending (not yet due)"),IF(L150&lt;=K150,"Deposited on time","Deposited late"))))</f>
        <v/>
      </c>
      <c r="O150" s="25" t="str">
        <f aca="false">IF(OR(J150="",J150=0,G150=""),"",IF(N150="Deposited on time",0,IF(N150="Pending (not yet due)",0,MAX(0,(YEAR(IF(L150="",Settings!$C$11,L150))-YEAR(G150))*12+MONTH(IF(L150="",Settings!$C$11,L150))-MONTH(G150)+1))))</f>
        <v/>
      </c>
      <c r="P150" s="23" t="str">
        <f aca="false">IF(O150="","",ROUND(J150*Settings!$C$10*O150,0))</f>
        <v/>
      </c>
    </row>
    <row r="151" customFormat="false" ht="15" hidden="false" customHeight="false" outlineLevel="0" collapsed="false">
      <c r="A151" s="8"/>
      <c r="B151" s="8"/>
      <c r="C151" s="8"/>
      <c r="D151" s="8"/>
      <c r="E151" s="8"/>
      <c r="F151" s="18"/>
      <c r="G151" s="21"/>
      <c r="H151" s="11" t="str">
        <f aca="false">IF(E151="","",IFERROR(INDEX(Rates!$B$6:$B$30,MATCH(E151,Rates!$A$6:$A$30,0)),"Not in rate table"))</f>
        <v/>
      </c>
      <c r="I151" s="22" t="str">
        <f aca="false">IF(E151="","",IFERROR(IF(F151&lt;=INDEX(Rates!$C$6:$C$30,MATCH(E151,Rates!$A$6:$A$30,0)),0,IF(D151="Yes",INDEX(Rates!$D$6:$D$30,MATCH(E151,Rates!$A$6:$A$30,0)),INDEX(Rates!$E$6:$E$30,MATCH(E151,Rates!$A$6:$A$30,0)))),0))</f>
        <v/>
      </c>
      <c r="J151" s="23" t="str">
        <f aca="false">IF(E151="","",ROUND(F151*I151,0))</f>
        <v/>
      </c>
      <c r="K151" s="24" t="str">
        <f aca="false">IF(OR(G151="",J151=0),"",IF(MONTH(G151)=3,DATE(YEAR(G151),Settings!$C$9,Settings!$C$8),DATE(YEAR(G151),MONTH(G151)+1,Settings!$C$7)))</f>
        <v/>
      </c>
      <c r="L151" s="21"/>
      <c r="M151" s="8"/>
      <c r="N151" s="10" t="str">
        <f aca="false">IF(E151="","",IF(J151=0,"Below threshold",IF(L151="",IF(Settings!$C$11&gt;K151,"Overdue - not deposited","Pending (not yet due)"),IF(L151&lt;=K151,"Deposited on time","Deposited late"))))</f>
        <v/>
      </c>
      <c r="O151" s="25" t="str">
        <f aca="false">IF(OR(J151="",J151=0,G151=""),"",IF(N151="Deposited on time",0,IF(N151="Pending (not yet due)",0,MAX(0,(YEAR(IF(L151="",Settings!$C$11,L151))-YEAR(G151))*12+MONTH(IF(L151="",Settings!$C$11,L151))-MONTH(G151)+1))))</f>
        <v/>
      </c>
      <c r="P151" s="23" t="str">
        <f aca="false">IF(O151="","",ROUND(J151*Settings!$C$10*O151,0))</f>
        <v/>
      </c>
    </row>
    <row r="152" customFormat="false" ht="15" hidden="false" customHeight="false" outlineLevel="0" collapsed="false">
      <c r="A152" s="8"/>
      <c r="B152" s="8"/>
      <c r="C152" s="8"/>
      <c r="D152" s="8"/>
      <c r="E152" s="8"/>
      <c r="F152" s="18"/>
      <c r="G152" s="21"/>
      <c r="H152" s="11" t="str">
        <f aca="false">IF(E152="","",IFERROR(INDEX(Rates!$B$6:$B$30,MATCH(E152,Rates!$A$6:$A$30,0)),"Not in rate table"))</f>
        <v/>
      </c>
      <c r="I152" s="22" t="str">
        <f aca="false">IF(E152="","",IFERROR(IF(F152&lt;=INDEX(Rates!$C$6:$C$30,MATCH(E152,Rates!$A$6:$A$30,0)),0,IF(D152="Yes",INDEX(Rates!$D$6:$D$30,MATCH(E152,Rates!$A$6:$A$30,0)),INDEX(Rates!$E$6:$E$30,MATCH(E152,Rates!$A$6:$A$30,0)))),0))</f>
        <v/>
      </c>
      <c r="J152" s="23" t="str">
        <f aca="false">IF(E152="","",ROUND(F152*I152,0))</f>
        <v/>
      </c>
      <c r="K152" s="24" t="str">
        <f aca="false">IF(OR(G152="",J152=0),"",IF(MONTH(G152)=3,DATE(YEAR(G152),Settings!$C$9,Settings!$C$8),DATE(YEAR(G152),MONTH(G152)+1,Settings!$C$7)))</f>
        <v/>
      </c>
      <c r="L152" s="21"/>
      <c r="M152" s="8"/>
      <c r="N152" s="10" t="str">
        <f aca="false">IF(E152="","",IF(J152=0,"Below threshold",IF(L152="",IF(Settings!$C$11&gt;K152,"Overdue - not deposited","Pending (not yet due)"),IF(L152&lt;=K152,"Deposited on time","Deposited late"))))</f>
        <v/>
      </c>
      <c r="O152" s="25" t="str">
        <f aca="false">IF(OR(J152="",J152=0,G152=""),"",IF(N152="Deposited on time",0,IF(N152="Pending (not yet due)",0,MAX(0,(YEAR(IF(L152="",Settings!$C$11,L152))-YEAR(G152))*12+MONTH(IF(L152="",Settings!$C$11,L152))-MONTH(G152)+1))))</f>
        <v/>
      </c>
      <c r="P152" s="23" t="str">
        <f aca="false">IF(O152="","",ROUND(J152*Settings!$C$10*O152,0))</f>
        <v/>
      </c>
    </row>
    <row r="153" customFormat="false" ht="15" hidden="false" customHeight="false" outlineLevel="0" collapsed="false">
      <c r="A153" s="8"/>
      <c r="B153" s="8"/>
      <c r="C153" s="8"/>
      <c r="D153" s="8"/>
      <c r="E153" s="8"/>
      <c r="F153" s="18"/>
      <c r="G153" s="21"/>
      <c r="H153" s="11" t="str">
        <f aca="false">IF(E153="","",IFERROR(INDEX(Rates!$B$6:$B$30,MATCH(E153,Rates!$A$6:$A$30,0)),"Not in rate table"))</f>
        <v/>
      </c>
      <c r="I153" s="22" t="str">
        <f aca="false">IF(E153="","",IFERROR(IF(F153&lt;=INDEX(Rates!$C$6:$C$30,MATCH(E153,Rates!$A$6:$A$30,0)),0,IF(D153="Yes",INDEX(Rates!$D$6:$D$30,MATCH(E153,Rates!$A$6:$A$30,0)),INDEX(Rates!$E$6:$E$30,MATCH(E153,Rates!$A$6:$A$30,0)))),0))</f>
        <v/>
      </c>
      <c r="J153" s="23" t="str">
        <f aca="false">IF(E153="","",ROUND(F153*I153,0))</f>
        <v/>
      </c>
      <c r="K153" s="24" t="str">
        <f aca="false">IF(OR(G153="",J153=0),"",IF(MONTH(G153)=3,DATE(YEAR(G153),Settings!$C$9,Settings!$C$8),DATE(YEAR(G153),MONTH(G153)+1,Settings!$C$7)))</f>
        <v/>
      </c>
      <c r="L153" s="21"/>
      <c r="M153" s="8"/>
      <c r="N153" s="10" t="str">
        <f aca="false">IF(E153="","",IF(J153=0,"Below threshold",IF(L153="",IF(Settings!$C$11&gt;K153,"Overdue - not deposited","Pending (not yet due)"),IF(L153&lt;=K153,"Deposited on time","Deposited late"))))</f>
        <v/>
      </c>
      <c r="O153" s="25" t="str">
        <f aca="false">IF(OR(J153="",J153=0,G153=""),"",IF(N153="Deposited on time",0,IF(N153="Pending (not yet due)",0,MAX(0,(YEAR(IF(L153="",Settings!$C$11,L153))-YEAR(G153))*12+MONTH(IF(L153="",Settings!$C$11,L153))-MONTH(G153)+1))))</f>
        <v/>
      </c>
      <c r="P153" s="23" t="str">
        <f aca="false">IF(O153="","",ROUND(J153*Settings!$C$10*O153,0))</f>
        <v/>
      </c>
    </row>
    <row r="154" customFormat="false" ht="15" hidden="false" customHeight="false" outlineLevel="0" collapsed="false">
      <c r="A154" s="8"/>
      <c r="B154" s="8"/>
      <c r="C154" s="8"/>
      <c r="D154" s="8"/>
      <c r="E154" s="8"/>
      <c r="F154" s="18"/>
      <c r="G154" s="21"/>
      <c r="H154" s="11" t="str">
        <f aca="false">IF(E154="","",IFERROR(INDEX(Rates!$B$6:$B$30,MATCH(E154,Rates!$A$6:$A$30,0)),"Not in rate table"))</f>
        <v/>
      </c>
      <c r="I154" s="22" t="str">
        <f aca="false">IF(E154="","",IFERROR(IF(F154&lt;=INDEX(Rates!$C$6:$C$30,MATCH(E154,Rates!$A$6:$A$30,0)),0,IF(D154="Yes",INDEX(Rates!$D$6:$D$30,MATCH(E154,Rates!$A$6:$A$30,0)),INDEX(Rates!$E$6:$E$30,MATCH(E154,Rates!$A$6:$A$30,0)))),0))</f>
        <v/>
      </c>
      <c r="J154" s="23" t="str">
        <f aca="false">IF(E154="","",ROUND(F154*I154,0))</f>
        <v/>
      </c>
      <c r="K154" s="24" t="str">
        <f aca="false">IF(OR(G154="",J154=0),"",IF(MONTH(G154)=3,DATE(YEAR(G154),Settings!$C$9,Settings!$C$8),DATE(YEAR(G154),MONTH(G154)+1,Settings!$C$7)))</f>
        <v/>
      </c>
      <c r="L154" s="21"/>
      <c r="M154" s="8"/>
      <c r="N154" s="10" t="str">
        <f aca="false">IF(E154="","",IF(J154=0,"Below threshold",IF(L154="",IF(Settings!$C$11&gt;K154,"Overdue - not deposited","Pending (not yet due)"),IF(L154&lt;=K154,"Deposited on time","Deposited late"))))</f>
        <v/>
      </c>
      <c r="O154" s="25" t="str">
        <f aca="false">IF(OR(J154="",J154=0,G154=""),"",IF(N154="Deposited on time",0,IF(N154="Pending (not yet due)",0,MAX(0,(YEAR(IF(L154="",Settings!$C$11,L154))-YEAR(G154))*12+MONTH(IF(L154="",Settings!$C$11,L154))-MONTH(G154)+1))))</f>
        <v/>
      </c>
      <c r="P154" s="23" t="str">
        <f aca="false">IF(O154="","",ROUND(J154*Settings!$C$10*O154,0))</f>
        <v/>
      </c>
    </row>
    <row r="155" customFormat="false" ht="15" hidden="false" customHeight="false" outlineLevel="0" collapsed="false">
      <c r="A155" s="8"/>
      <c r="B155" s="8"/>
      <c r="C155" s="8"/>
      <c r="D155" s="8"/>
      <c r="E155" s="8"/>
      <c r="F155" s="18"/>
      <c r="G155" s="21"/>
      <c r="H155" s="11" t="str">
        <f aca="false">IF(E155="","",IFERROR(INDEX(Rates!$B$6:$B$30,MATCH(E155,Rates!$A$6:$A$30,0)),"Not in rate table"))</f>
        <v/>
      </c>
      <c r="I155" s="22" t="str">
        <f aca="false">IF(E155="","",IFERROR(IF(F155&lt;=INDEX(Rates!$C$6:$C$30,MATCH(E155,Rates!$A$6:$A$30,0)),0,IF(D155="Yes",INDEX(Rates!$D$6:$D$30,MATCH(E155,Rates!$A$6:$A$30,0)),INDEX(Rates!$E$6:$E$30,MATCH(E155,Rates!$A$6:$A$30,0)))),0))</f>
        <v/>
      </c>
      <c r="J155" s="23" t="str">
        <f aca="false">IF(E155="","",ROUND(F155*I155,0))</f>
        <v/>
      </c>
      <c r="K155" s="24" t="str">
        <f aca="false">IF(OR(G155="",J155=0),"",IF(MONTH(G155)=3,DATE(YEAR(G155),Settings!$C$9,Settings!$C$8),DATE(YEAR(G155),MONTH(G155)+1,Settings!$C$7)))</f>
        <v/>
      </c>
      <c r="L155" s="21"/>
      <c r="M155" s="8"/>
      <c r="N155" s="10" t="str">
        <f aca="false">IF(E155="","",IF(J155=0,"Below threshold",IF(L155="",IF(Settings!$C$11&gt;K155,"Overdue - not deposited","Pending (not yet due)"),IF(L155&lt;=K155,"Deposited on time","Deposited late"))))</f>
        <v/>
      </c>
      <c r="O155" s="25" t="str">
        <f aca="false">IF(OR(J155="",J155=0,G155=""),"",IF(N155="Deposited on time",0,IF(N155="Pending (not yet due)",0,MAX(0,(YEAR(IF(L155="",Settings!$C$11,L155))-YEAR(G155))*12+MONTH(IF(L155="",Settings!$C$11,L155))-MONTH(G155)+1))))</f>
        <v/>
      </c>
      <c r="P155" s="23" t="str">
        <f aca="false">IF(O155="","",ROUND(J155*Settings!$C$10*O155,0))</f>
        <v/>
      </c>
    </row>
    <row r="156" customFormat="false" ht="15" hidden="false" customHeight="false" outlineLevel="0" collapsed="false">
      <c r="A156" s="8"/>
      <c r="B156" s="8"/>
      <c r="C156" s="8"/>
      <c r="D156" s="8"/>
      <c r="E156" s="8"/>
      <c r="F156" s="18"/>
      <c r="G156" s="21"/>
      <c r="H156" s="11" t="str">
        <f aca="false">IF(E156="","",IFERROR(INDEX(Rates!$B$6:$B$30,MATCH(E156,Rates!$A$6:$A$30,0)),"Not in rate table"))</f>
        <v/>
      </c>
      <c r="I156" s="22" t="str">
        <f aca="false">IF(E156="","",IFERROR(IF(F156&lt;=INDEX(Rates!$C$6:$C$30,MATCH(E156,Rates!$A$6:$A$30,0)),0,IF(D156="Yes",INDEX(Rates!$D$6:$D$30,MATCH(E156,Rates!$A$6:$A$30,0)),INDEX(Rates!$E$6:$E$30,MATCH(E156,Rates!$A$6:$A$30,0)))),0))</f>
        <v/>
      </c>
      <c r="J156" s="23" t="str">
        <f aca="false">IF(E156="","",ROUND(F156*I156,0))</f>
        <v/>
      </c>
      <c r="K156" s="24" t="str">
        <f aca="false">IF(OR(G156="",J156=0),"",IF(MONTH(G156)=3,DATE(YEAR(G156),Settings!$C$9,Settings!$C$8),DATE(YEAR(G156),MONTH(G156)+1,Settings!$C$7)))</f>
        <v/>
      </c>
      <c r="L156" s="21"/>
      <c r="M156" s="8"/>
      <c r="N156" s="10" t="str">
        <f aca="false">IF(E156="","",IF(J156=0,"Below threshold",IF(L156="",IF(Settings!$C$11&gt;K156,"Overdue - not deposited","Pending (not yet due)"),IF(L156&lt;=K156,"Deposited on time","Deposited late"))))</f>
        <v/>
      </c>
      <c r="O156" s="25" t="str">
        <f aca="false">IF(OR(J156="",J156=0,G156=""),"",IF(N156="Deposited on time",0,IF(N156="Pending (not yet due)",0,MAX(0,(YEAR(IF(L156="",Settings!$C$11,L156))-YEAR(G156))*12+MONTH(IF(L156="",Settings!$C$11,L156))-MONTH(G156)+1))))</f>
        <v/>
      </c>
      <c r="P156" s="23" t="str">
        <f aca="false">IF(O156="","",ROUND(J156*Settings!$C$10*O156,0))</f>
        <v/>
      </c>
    </row>
    <row r="157" customFormat="false" ht="15" hidden="false" customHeight="false" outlineLevel="0" collapsed="false">
      <c r="A157" s="8"/>
      <c r="B157" s="8"/>
      <c r="C157" s="8"/>
      <c r="D157" s="8"/>
      <c r="E157" s="8"/>
      <c r="F157" s="18"/>
      <c r="G157" s="21"/>
      <c r="H157" s="11" t="str">
        <f aca="false">IF(E157="","",IFERROR(INDEX(Rates!$B$6:$B$30,MATCH(E157,Rates!$A$6:$A$30,0)),"Not in rate table"))</f>
        <v/>
      </c>
      <c r="I157" s="22" t="str">
        <f aca="false">IF(E157="","",IFERROR(IF(F157&lt;=INDEX(Rates!$C$6:$C$30,MATCH(E157,Rates!$A$6:$A$30,0)),0,IF(D157="Yes",INDEX(Rates!$D$6:$D$30,MATCH(E157,Rates!$A$6:$A$30,0)),INDEX(Rates!$E$6:$E$30,MATCH(E157,Rates!$A$6:$A$30,0)))),0))</f>
        <v/>
      </c>
      <c r="J157" s="23" t="str">
        <f aca="false">IF(E157="","",ROUND(F157*I157,0))</f>
        <v/>
      </c>
      <c r="K157" s="24" t="str">
        <f aca="false">IF(OR(G157="",J157=0),"",IF(MONTH(G157)=3,DATE(YEAR(G157),Settings!$C$9,Settings!$C$8),DATE(YEAR(G157),MONTH(G157)+1,Settings!$C$7)))</f>
        <v/>
      </c>
      <c r="L157" s="21"/>
      <c r="M157" s="8"/>
      <c r="N157" s="10" t="str">
        <f aca="false">IF(E157="","",IF(J157=0,"Below threshold",IF(L157="",IF(Settings!$C$11&gt;K157,"Overdue - not deposited","Pending (not yet due)"),IF(L157&lt;=K157,"Deposited on time","Deposited late"))))</f>
        <v/>
      </c>
      <c r="O157" s="25" t="str">
        <f aca="false">IF(OR(J157="",J157=0,G157=""),"",IF(N157="Deposited on time",0,IF(N157="Pending (not yet due)",0,MAX(0,(YEAR(IF(L157="",Settings!$C$11,L157))-YEAR(G157))*12+MONTH(IF(L157="",Settings!$C$11,L157))-MONTH(G157)+1))))</f>
        <v/>
      </c>
      <c r="P157" s="23" t="str">
        <f aca="false">IF(O157="","",ROUND(J157*Settings!$C$10*O157,0))</f>
        <v/>
      </c>
    </row>
    <row r="158" customFormat="false" ht="15" hidden="false" customHeight="false" outlineLevel="0" collapsed="false">
      <c r="A158" s="8"/>
      <c r="B158" s="8"/>
      <c r="C158" s="8"/>
      <c r="D158" s="8"/>
      <c r="E158" s="8"/>
      <c r="F158" s="18"/>
      <c r="G158" s="21"/>
      <c r="H158" s="11" t="str">
        <f aca="false">IF(E158="","",IFERROR(INDEX(Rates!$B$6:$B$30,MATCH(E158,Rates!$A$6:$A$30,0)),"Not in rate table"))</f>
        <v/>
      </c>
      <c r="I158" s="22" t="str">
        <f aca="false">IF(E158="","",IFERROR(IF(F158&lt;=INDEX(Rates!$C$6:$C$30,MATCH(E158,Rates!$A$6:$A$30,0)),0,IF(D158="Yes",INDEX(Rates!$D$6:$D$30,MATCH(E158,Rates!$A$6:$A$30,0)),INDEX(Rates!$E$6:$E$30,MATCH(E158,Rates!$A$6:$A$30,0)))),0))</f>
        <v/>
      </c>
      <c r="J158" s="23" t="str">
        <f aca="false">IF(E158="","",ROUND(F158*I158,0))</f>
        <v/>
      </c>
      <c r="K158" s="24" t="str">
        <f aca="false">IF(OR(G158="",J158=0),"",IF(MONTH(G158)=3,DATE(YEAR(G158),Settings!$C$9,Settings!$C$8),DATE(YEAR(G158),MONTH(G158)+1,Settings!$C$7)))</f>
        <v/>
      </c>
      <c r="L158" s="21"/>
      <c r="M158" s="8"/>
      <c r="N158" s="10" t="str">
        <f aca="false">IF(E158="","",IF(J158=0,"Below threshold",IF(L158="",IF(Settings!$C$11&gt;K158,"Overdue - not deposited","Pending (not yet due)"),IF(L158&lt;=K158,"Deposited on time","Deposited late"))))</f>
        <v/>
      </c>
      <c r="O158" s="25" t="str">
        <f aca="false">IF(OR(J158="",J158=0,G158=""),"",IF(N158="Deposited on time",0,IF(N158="Pending (not yet due)",0,MAX(0,(YEAR(IF(L158="",Settings!$C$11,L158))-YEAR(G158))*12+MONTH(IF(L158="",Settings!$C$11,L158))-MONTH(G158)+1))))</f>
        <v/>
      </c>
      <c r="P158" s="23" t="str">
        <f aca="false">IF(O158="","",ROUND(J158*Settings!$C$10*O158,0))</f>
        <v/>
      </c>
    </row>
    <row r="159" customFormat="false" ht="15" hidden="false" customHeight="false" outlineLevel="0" collapsed="false">
      <c r="A159" s="8"/>
      <c r="B159" s="8"/>
      <c r="C159" s="8"/>
      <c r="D159" s="8"/>
      <c r="E159" s="8"/>
      <c r="F159" s="18"/>
      <c r="G159" s="21"/>
      <c r="H159" s="11" t="str">
        <f aca="false">IF(E159="","",IFERROR(INDEX(Rates!$B$6:$B$30,MATCH(E159,Rates!$A$6:$A$30,0)),"Not in rate table"))</f>
        <v/>
      </c>
      <c r="I159" s="22" t="str">
        <f aca="false">IF(E159="","",IFERROR(IF(F159&lt;=INDEX(Rates!$C$6:$C$30,MATCH(E159,Rates!$A$6:$A$30,0)),0,IF(D159="Yes",INDEX(Rates!$D$6:$D$30,MATCH(E159,Rates!$A$6:$A$30,0)),INDEX(Rates!$E$6:$E$30,MATCH(E159,Rates!$A$6:$A$30,0)))),0))</f>
        <v/>
      </c>
      <c r="J159" s="23" t="str">
        <f aca="false">IF(E159="","",ROUND(F159*I159,0))</f>
        <v/>
      </c>
      <c r="K159" s="24" t="str">
        <f aca="false">IF(OR(G159="",J159=0),"",IF(MONTH(G159)=3,DATE(YEAR(G159),Settings!$C$9,Settings!$C$8),DATE(YEAR(G159),MONTH(G159)+1,Settings!$C$7)))</f>
        <v/>
      </c>
      <c r="L159" s="21"/>
      <c r="M159" s="8"/>
      <c r="N159" s="10" t="str">
        <f aca="false">IF(E159="","",IF(J159=0,"Below threshold",IF(L159="",IF(Settings!$C$11&gt;K159,"Overdue - not deposited","Pending (not yet due)"),IF(L159&lt;=K159,"Deposited on time","Deposited late"))))</f>
        <v/>
      </c>
      <c r="O159" s="25" t="str">
        <f aca="false">IF(OR(J159="",J159=0,G159=""),"",IF(N159="Deposited on time",0,IF(N159="Pending (not yet due)",0,MAX(0,(YEAR(IF(L159="",Settings!$C$11,L159))-YEAR(G159))*12+MONTH(IF(L159="",Settings!$C$11,L159))-MONTH(G159)+1))))</f>
        <v/>
      </c>
      <c r="P159" s="23" t="str">
        <f aca="false">IF(O159="","",ROUND(J159*Settings!$C$10*O159,0))</f>
        <v/>
      </c>
    </row>
    <row r="160" customFormat="false" ht="15" hidden="false" customHeight="false" outlineLevel="0" collapsed="false">
      <c r="A160" s="8"/>
      <c r="B160" s="8"/>
      <c r="C160" s="8"/>
      <c r="D160" s="8"/>
      <c r="E160" s="8"/>
      <c r="F160" s="18"/>
      <c r="G160" s="21"/>
      <c r="H160" s="11" t="str">
        <f aca="false">IF(E160="","",IFERROR(INDEX(Rates!$B$6:$B$30,MATCH(E160,Rates!$A$6:$A$30,0)),"Not in rate table"))</f>
        <v/>
      </c>
      <c r="I160" s="22" t="str">
        <f aca="false">IF(E160="","",IFERROR(IF(F160&lt;=INDEX(Rates!$C$6:$C$30,MATCH(E160,Rates!$A$6:$A$30,0)),0,IF(D160="Yes",INDEX(Rates!$D$6:$D$30,MATCH(E160,Rates!$A$6:$A$30,0)),INDEX(Rates!$E$6:$E$30,MATCH(E160,Rates!$A$6:$A$30,0)))),0))</f>
        <v/>
      </c>
      <c r="J160" s="23" t="str">
        <f aca="false">IF(E160="","",ROUND(F160*I160,0))</f>
        <v/>
      </c>
      <c r="K160" s="24" t="str">
        <f aca="false">IF(OR(G160="",J160=0),"",IF(MONTH(G160)=3,DATE(YEAR(G160),Settings!$C$9,Settings!$C$8),DATE(YEAR(G160),MONTH(G160)+1,Settings!$C$7)))</f>
        <v/>
      </c>
      <c r="L160" s="21"/>
      <c r="M160" s="8"/>
      <c r="N160" s="10" t="str">
        <f aca="false">IF(E160="","",IF(J160=0,"Below threshold",IF(L160="",IF(Settings!$C$11&gt;K160,"Overdue - not deposited","Pending (not yet due)"),IF(L160&lt;=K160,"Deposited on time","Deposited late"))))</f>
        <v/>
      </c>
      <c r="O160" s="25" t="str">
        <f aca="false">IF(OR(J160="",J160=0,G160=""),"",IF(N160="Deposited on time",0,IF(N160="Pending (not yet due)",0,MAX(0,(YEAR(IF(L160="",Settings!$C$11,L160))-YEAR(G160))*12+MONTH(IF(L160="",Settings!$C$11,L160))-MONTH(G160)+1))))</f>
        <v/>
      </c>
      <c r="P160" s="23" t="str">
        <f aca="false">IF(O160="","",ROUND(J160*Settings!$C$10*O160,0))</f>
        <v/>
      </c>
    </row>
    <row r="161" customFormat="false" ht="15" hidden="false" customHeight="false" outlineLevel="0" collapsed="false">
      <c r="A161" s="8"/>
      <c r="B161" s="8"/>
      <c r="C161" s="8"/>
      <c r="D161" s="8"/>
      <c r="E161" s="8"/>
      <c r="F161" s="18"/>
      <c r="G161" s="21"/>
      <c r="H161" s="11" t="str">
        <f aca="false">IF(E161="","",IFERROR(INDEX(Rates!$B$6:$B$30,MATCH(E161,Rates!$A$6:$A$30,0)),"Not in rate table"))</f>
        <v/>
      </c>
      <c r="I161" s="22" t="str">
        <f aca="false">IF(E161="","",IFERROR(IF(F161&lt;=INDEX(Rates!$C$6:$C$30,MATCH(E161,Rates!$A$6:$A$30,0)),0,IF(D161="Yes",INDEX(Rates!$D$6:$D$30,MATCH(E161,Rates!$A$6:$A$30,0)),INDEX(Rates!$E$6:$E$30,MATCH(E161,Rates!$A$6:$A$30,0)))),0))</f>
        <v/>
      </c>
      <c r="J161" s="23" t="str">
        <f aca="false">IF(E161="","",ROUND(F161*I161,0))</f>
        <v/>
      </c>
      <c r="K161" s="24" t="str">
        <f aca="false">IF(OR(G161="",J161=0),"",IF(MONTH(G161)=3,DATE(YEAR(G161),Settings!$C$9,Settings!$C$8),DATE(YEAR(G161),MONTH(G161)+1,Settings!$C$7)))</f>
        <v/>
      </c>
      <c r="L161" s="21"/>
      <c r="M161" s="8"/>
      <c r="N161" s="10" t="str">
        <f aca="false">IF(E161="","",IF(J161=0,"Below threshold",IF(L161="",IF(Settings!$C$11&gt;K161,"Overdue - not deposited","Pending (not yet due)"),IF(L161&lt;=K161,"Deposited on time","Deposited late"))))</f>
        <v/>
      </c>
      <c r="O161" s="25" t="str">
        <f aca="false">IF(OR(J161="",J161=0,G161=""),"",IF(N161="Deposited on time",0,IF(N161="Pending (not yet due)",0,MAX(0,(YEAR(IF(L161="",Settings!$C$11,L161))-YEAR(G161))*12+MONTH(IF(L161="",Settings!$C$11,L161))-MONTH(G161)+1))))</f>
        <v/>
      </c>
      <c r="P161" s="23" t="str">
        <f aca="false">IF(O161="","",ROUND(J161*Settings!$C$10*O161,0))</f>
        <v/>
      </c>
    </row>
    <row r="162" customFormat="false" ht="15" hidden="false" customHeight="false" outlineLevel="0" collapsed="false">
      <c r="A162" s="8"/>
      <c r="B162" s="8"/>
      <c r="C162" s="8"/>
      <c r="D162" s="8"/>
      <c r="E162" s="8"/>
      <c r="F162" s="18"/>
      <c r="G162" s="21"/>
      <c r="H162" s="11" t="str">
        <f aca="false">IF(E162="","",IFERROR(INDEX(Rates!$B$6:$B$30,MATCH(E162,Rates!$A$6:$A$30,0)),"Not in rate table"))</f>
        <v/>
      </c>
      <c r="I162" s="22" t="str">
        <f aca="false">IF(E162="","",IFERROR(IF(F162&lt;=INDEX(Rates!$C$6:$C$30,MATCH(E162,Rates!$A$6:$A$30,0)),0,IF(D162="Yes",INDEX(Rates!$D$6:$D$30,MATCH(E162,Rates!$A$6:$A$30,0)),INDEX(Rates!$E$6:$E$30,MATCH(E162,Rates!$A$6:$A$30,0)))),0))</f>
        <v/>
      </c>
      <c r="J162" s="23" t="str">
        <f aca="false">IF(E162="","",ROUND(F162*I162,0))</f>
        <v/>
      </c>
      <c r="K162" s="24" t="str">
        <f aca="false">IF(OR(G162="",J162=0),"",IF(MONTH(G162)=3,DATE(YEAR(G162),Settings!$C$9,Settings!$C$8),DATE(YEAR(G162),MONTH(G162)+1,Settings!$C$7)))</f>
        <v/>
      </c>
      <c r="L162" s="21"/>
      <c r="M162" s="8"/>
      <c r="N162" s="10" t="str">
        <f aca="false">IF(E162="","",IF(J162=0,"Below threshold",IF(L162="",IF(Settings!$C$11&gt;K162,"Overdue - not deposited","Pending (not yet due)"),IF(L162&lt;=K162,"Deposited on time","Deposited late"))))</f>
        <v/>
      </c>
      <c r="O162" s="25" t="str">
        <f aca="false">IF(OR(J162="",J162=0,G162=""),"",IF(N162="Deposited on time",0,IF(N162="Pending (not yet due)",0,MAX(0,(YEAR(IF(L162="",Settings!$C$11,L162))-YEAR(G162))*12+MONTH(IF(L162="",Settings!$C$11,L162))-MONTH(G162)+1))))</f>
        <v/>
      </c>
      <c r="P162" s="23" t="str">
        <f aca="false">IF(O162="","",ROUND(J162*Settings!$C$10*O162,0))</f>
        <v/>
      </c>
    </row>
    <row r="163" customFormat="false" ht="15" hidden="false" customHeight="false" outlineLevel="0" collapsed="false">
      <c r="A163" s="8"/>
      <c r="B163" s="8"/>
      <c r="C163" s="8"/>
      <c r="D163" s="8"/>
      <c r="E163" s="8"/>
      <c r="F163" s="18"/>
      <c r="G163" s="21"/>
      <c r="H163" s="11" t="str">
        <f aca="false">IF(E163="","",IFERROR(INDEX(Rates!$B$6:$B$30,MATCH(E163,Rates!$A$6:$A$30,0)),"Not in rate table"))</f>
        <v/>
      </c>
      <c r="I163" s="22" t="str">
        <f aca="false">IF(E163="","",IFERROR(IF(F163&lt;=INDEX(Rates!$C$6:$C$30,MATCH(E163,Rates!$A$6:$A$30,0)),0,IF(D163="Yes",INDEX(Rates!$D$6:$D$30,MATCH(E163,Rates!$A$6:$A$30,0)),INDEX(Rates!$E$6:$E$30,MATCH(E163,Rates!$A$6:$A$30,0)))),0))</f>
        <v/>
      </c>
      <c r="J163" s="23" t="str">
        <f aca="false">IF(E163="","",ROUND(F163*I163,0))</f>
        <v/>
      </c>
      <c r="K163" s="24" t="str">
        <f aca="false">IF(OR(G163="",J163=0),"",IF(MONTH(G163)=3,DATE(YEAR(G163),Settings!$C$9,Settings!$C$8),DATE(YEAR(G163),MONTH(G163)+1,Settings!$C$7)))</f>
        <v/>
      </c>
      <c r="L163" s="21"/>
      <c r="M163" s="8"/>
      <c r="N163" s="10" t="str">
        <f aca="false">IF(E163="","",IF(J163=0,"Below threshold",IF(L163="",IF(Settings!$C$11&gt;K163,"Overdue - not deposited","Pending (not yet due)"),IF(L163&lt;=K163,"Deposited on time","Deposited late"))))</f>
        <v/>
      </c>
      <c r="O163" s="25" t="str">
        <f aca="false">IF(OR(J163="",J163=0,G163=""),"",IF(N163="Deposited on time",0,IF(N163="Pending (not yet due)",0,MAX(0,(YEAR(IF(L163="",Settings!$C$11,L163))-YEAR(G163))*12+MONTH(IF(L163="",Settings!$C$11,L163))-MONTH(G163)+1))))</f>
        <v/>
      </c>
      <c r="P163" s="23" t="str">
        <f aca="false">IF(O163="","",ROUND(J163*Settings!$C$10*O163,0))</f>
        <v/>
      </c>
    </row>
    <row r="164" customFormat="false" ht="15" hidden="false" customHeight="false" outlineLevel="0" collapsed="false">
      <c r="A164" s="8"/>
      <c r="B164" s="8"/>
      <c r="C164" s="8"/>
      <c r="D164" s="8"/>
      <c r="E164" s="8"/>
      <c r="F164" s="18"/>
      <c r="G164" s="21"/>
      <c r="H164" s="11" t="str">
        <f aca="false">IF(E164="","",IFERROR(INDEX(Rates!$B$6:$B$30,MATCH(E164,Rates!$A$6:$A$30,0)),"Not in rate table"))</f>
        <v/>
      </c>
      <c r="I164" s="22" t="str">
        <f aca="false">IF(E164="","",IFERROR(IF(F164&lt;=INDEX(Rates!$C$6:$C$30,MATCH(E164,Rates!$A$6:$A$30,0)),0,IF(D164="Yes",INDEX(Rates!$D$6:$D$30,MATCH(E164,Rates!$A$6:$A$30,0)),INDEX(Rates!$E$6:$E$30,MATCH(E164,Rates!$A$6:$A$30,0)))),0))</f>
        <v/>
      </c>
      <c r="J164" s="23" t="str">
        <f aca="false">IF(E164="","",ROUND(F164*I164,0))</f>
        <v/>
      </c>
      <c r="K164" s="24" t="str">
        <f aca="false">IF(OR(G164="",J164=0),"",IF(MONTH(G164)=3,DATE(YEAR(G164),Settings!$C$9,Settings!$C$8),DATE(YEAR(G164),MONTH(G164)+1,Settings!$C$7)))</f>
        <v/>
      </c>
      <c r="L164" s="21"/>
      <c r="M164" s="8"/>
      <c r="N164" s="10" t="str">
        <f aca="false">IF(E164="","",IF(J164=0,"Below threshold",IF(L164="",IF(Settings!$C$11&gt;K164,"Overdue - not deposited","Pending (not yet due)"),IF(L164&lt;=K164,"Deposited on time","Deposited late"))))</f>
        <v/>
      </c>
      <c r="O164" s="25" t="str">
        <f aca="false">IF(OR(J164="",J164=0,G164=""),"",IF(N164="Deposited on time",0,IF(N164="Pending (not yet due)",0,MAX(0,(YEAR(IF(L164="",Settings!$C$11,L164))-YEAR(G164))*12+MONTH(IF(L164="",Settings!$C$11,L164))-MONTH(G164)+1))))</f>
        <v/>
      </c>
      <c r="P164" s="23" t="str">
        <f aca="false">IF(O164="","",ROUND(J164*Settings!$C$10*O164,0))</f>
        <v/>
      </c>
    </row>
    <row r="165" customFormat="false" ht="15" hidden="false" customHeight="false" outlineLevel="0" collapsed="false">
      <c r="A165" s="8"/>
      <c r="B165" s="8"/>
      <c r="C165" s="8"/>
      <c r="D165" s="8"/>
      <c r="E165" s="8"/>
      <c r="F165" s="18"/>
      <c r="G165" s="21"/>
      <c r="H165" s="11" t="str">
        <f aca="false">IF(E165="","",IFERROR(INDEX(Rates!$B$6:$B$30,MATCH(E165,Rates!$A$6:$A$30,0)),"Not in rate table"))</f>
        <v/>
      </c>
      <c r="I165" s="22" t="str">
        <f aca="false">IF(E165="","",IFERROR(IF(F165&lt;=INDEX(Rates!$C$6:$C$30,MATCH(E165,Rates!$A$6:$A$30,0)),0,IF(D165="Yes",INDEX(Rates!$D$6:$D$30,MATCH(E165,Rates!$A$6:$A$30,0)),INDEX(Rates!$E$6:$E$30,MATCH(E165,Rates!$A$6:$A$30,0)))),0))</f>
        <v/>
      </c>
      <c r="J165" s="23" t="str">
        <f aca="false">IF(E165="","",ROUND(F165*I165,0))</f>
        <v/>
      </c>
      <c r="K165" s="24" t="str">
        <f aca="false">IF(OR(G165="",J165=0),"",IF(MONTH(G165)=3,DATE(YEAR(G165),Settings!$C$9,Settings!$C$8),DATE(YEAR(G165),MONTH(G165)+1,Settings!$C$7)))</f>
        <v/>
      </c>
      <c r="L165" s="21"/>
      <c r="M165" s="8"/>
      <c r="N165" s="10" t="str">
        <f aca="false">IF(E165="","",IF(J165=0,"Below threshold",IF(L165="",IF(Settings!$C$11&gt;K165,"Overdue - not deposited","Pending (not yet due)"),IF(L165&lt;=K165,"Deposited on time","Deposited late"))))</f>
        <v/>
      </c>
      <c r="O165" s="25" t="str">
        <f aca="false">IF(OR(J165="",J165=0,G165=""),"",IF(N165="Deposited on time",0,IF(N165="Pending (not yet due)",0,MAX(0,(YEAR(IF(L165="",Settings!$C$11,L165))-YEAR(G165))*12+MONTH(IF(L165="",Settings!$C$11,L165))-MONTH(G165)+1))))</f>
        <v/>
      </c>
      <c r="P165" s="23" t="str">
        <f aca="false">IF(O165="","",ROUND(J165*Settings!$C$10*O165,0))</f>
        <v/>
      </c>
    </row>
    <row r="166" customFormat="false" ht="15" hidden="false" customHeight="false" outlineLevel="0" collapsed="false">
      <c r="A166" s="8"/>
      <c r="B166" s="8"/>
      <c r="C166" s="8"/>
      <c r="D166" s="8"/>
      <c r="E166" s="8"/>
      <c r="F166" s="18"/>
      <c r="G166" s="21"/>
      <c r="H166" s="11" t="str">
        <f aca="false">IF(E166="","",IFERROR(INDEX(Rates!$B$6:$B$30,MATCH(E166,Rates!$A$6:$A$30,0)),"Not in rate table"))</f>
        <v/>
      </c>
      <c r="I166" s="22" t="str">
        <f aca="false">IF(E166="","",IFERROR(IF(F166&lt;=INDEX(Rates!$C$6:$C$30,MATCH(E166,Rates!$A$6:$A$30,0)),0,IF(D166="Yes",INDEX(Rates!$D$6:$D$30,MATCH(E166,Rates!$A$6:$A$30,0)),INDEX(Rates!$E$6:$E$30,MATCH(E166,Rates!$A$6:$A$30,0)))),0))</f>
        <v/>
      </c>
      <c r="J166" s="23" t="str">
        <f aca="false">IF(E166="","",ROUND(F166*I166,0))</f>
        <v/>
      </c>
      <c r="K166" s="24" t="str">
        <f aca="false">IF(OR(G166="",J166=0),"",IF(MONTH(G166)=3,DATE(YEAR(G166),Settings!$C$9,Settings!$C$8),DATE(YEAR(G166),MONTH(G166)+1,Settings!$C$7)))</f>
        <v/>
      </c>
      <c r="L166" s="21"/>
      <c r="M166" s="8"/>
      <c r="N166" s="10" t="str">
        <f aca="false">IF(E166="","",IF(J166=0,"Below threshold",IF(L166="",IF(Settings!$C$11&gt;K166,"Overdue - not deposited","Pending (not yet due)"),IF(L166&lt;=K166,"Deposited on time","Deposited late"))))</f>
        <v/>
      </c>
      <c r="O166" s="25" t="str">
        <f aca="false">IF(OR(J166="",J166=0,G166=""),"",IF(N166="Deposited on time",0,IF(N166="Pending (not yet due)",0,MAX(0,(YEAR(IF(L166="",Settings!$C$11,L166))-YEAR(G166))*12+MONTH(IF(L166="",Settings!$C$11,L166))-MONTH(G166)+1))))</f>
        <v/>
      </c>
      <c r="P166" s="23" t="str">
        <f aca="false">IF(O166="","",ROUND(J166*Settings!$C$10*O166,0))</f>
        <v/>
      </c>
    </row>
    <row r="167" customFormat="false" ht="15" hidden="false" customHeight="false" outlineLevel="0" collapsed="false">
      <c r="A167" s="8"/>
      <c r="B167" s="8"/>
      <c r="C167" s="8"/>
      <c r="D167" s="8"/>
      <c r="E167" s="8"/>
      <c r="F167" s="18"/>
      <c r="G167" s="21"/>
      <c r="H167" s="11" t="str">
        <f aca="false">IF(E167="","",IFERROR(INDEX(Rates!$B$6:$B$30,MATCH(E167,Rates!$A$6:$A$30,0)),"Not in rate table"))</f>
        <v/>
      </c>
      <c r="I167" s="22" t="str">
        <f aca="false">IF(E167="","",IFERROR(IF(F167&lt;=INDEX(Rates!$C$6:$C$30,MATCH(E167,Rates!$A$6:$A$30,0)),0,IF(D167="Yes",INDEX(Rates!$D$6:$D$30,MATCH(E167,Rates!$A$6:$A$30,0)),INDEX(Rates!$E$6:$E$30,MATCH(E167,Rates!$A$6:$A$30,0)))),0))</f>
        <v/>
      </c>
      <c r="J167" s="23" t="str">
        <f aca="false">IF(E167="","",ROUND(F167*I167,0))</f>
        <v/>
      </c>
      <c r="K167" s="24" t="str">
        <f aca="false">IF(OR(G167="",J167=0),"",IF(MONTH(G167)=3,DATE(YEAR(G167),Settings!$C$9,Settings!$C$8),DATE(YEAR(G167),MONTH(G167)+1,Settings!$C$7)))</f>
        <v/>
      </c>
      <c r="L167" s="21"/>
      <c r="M167" s="8"/>
      <c r="N167" s="10" t="str">
        <f aca="false">IF(E167="","",IF(J167=0,"Below threshold",IF(L167="",IF(Settings!$C$11&gt;K167,"Overdue - not deposited","Pending (not yet due)"),IF(L167&lt;=K167,"Deposited on time","Deposited late"))))</f>
        <v/>
      </c>
      <c r="O167" s="25" t="str">
        <f aca="false">IF(OR(J167="",J167=0,G167=""),"",IF(N167="Deposited on time",0,IF(N167="Pending (not yet due)",0,MAX(0,(YEAR(IF(L167="",Settings!$C$11,L167))-YEAR(G167))*12+MONTH(IF(L167="",Settings!$C$11,L167))-MONTH(G167)+1))))</f>
        <v/>
      </c>
      <c r="P167" s="23" t="str">
        <f aca="false">IF(O167="","",ROUND(J167*Settings!$C$10*O167,0))</f>
        <v/>
      </c>
    </row>
    <row r="168" customFormat="false" ht="15" hidden="false" customHeight="false" outlineLevel="0" collapsed="false">
      <c r="A168" s="8"/>
      <c r="B168" s="8"/>
      <c r="C168" s="8"/>
      <c r="D168" s="8"/>
      <c r="E168" s="8"/>
      <c r="F168" s="18"/>
      <c r="G168" s="21"/>
      <c r="H168" s="11" t="str">
        <f aca="false">IF(E168="","",IFERROR(INDEX(Rates!$B$6:$B$30,MATCH(E168,Rates!$A$6:$A$30,0)),"Not in rate table"))</f>
        <v/>
      </c>
      <c r="I168" s="22" t="str">
        <f aca="false">IF(E168="","",IFERROR(IF(F168&lt;=INDEX(Rates!$C$6:$C$30,MATCH(E168,Rates!$A$6:$A$30,0)),0,IF(D168="Yes",INDEX(Rates!$D$6:$D$30,MATCH(E168,Rates!$A$6:$A$30,0)),INDEX(Rates!$E$6:$E$30,MATCH(E168,Rates!$A$6:$A$30,0)))),0))</f>
        <v/>
      </c>
      <c r="J168" s="23" t="str">
        <f aca="false">IF(E168="","",ROUND(F168*I168,0))</f>
        <v/>
      </c>
      <c r="K168" s="24" t="str">
        <f aca="false">IF(OR(G168="",J168=0),"",IF(MONTH(G168)=3,DATE(YEAR(G168),Settings!$C$9,Settings!$C$8),DATE(YEAR(G168),MONTH(G168)+1,Settings!$C$7)))</f>
        <v/>
      </c>
      <c r="L168" s="21"/>
      <c r="M168" s="8"/>
      <c r="N168" s="10" t="str">
        <f aca="false">IF(E168="","",IF(J168=0,"Below threshold",IF(L168="",IF(Settings!$C$11&gt;K168,"Overdue - not deposited","Pending (not yet due)"),IF(L168&lt;=K168,"Deposited on time","Deposited late"))))</f>
        <v/>
      </c>
      <c r="O168" s="25" t="str">
        <f aca="false">IF(OR(J168="",J168=0,G168=""),"",IF(N168="Deposited on time",0,IF(N168="Pending (not yet due)",0,MAX(0,(YEAR(IF(L168="",Settings!$C$11,L168))-YEAR(G168))*12+MONTH(IF(L168="",Settings!$C$11,L168))-MONTH(G168)+1))))</f>
        <v/>
      </c>
      <c r="P168" s="23" t="str">
        <f aca="false">IF(O168="","",ROUND(J168*Settings!$C$10*O168,0))</f>
        <v/>
      </c>
    </row>
    <row r="169" customFormat="false" ht="15" hidden="false" customHeight="false" outlineLevel="0" collapsed="false">
      <c r="A169" s="8"/>
      <c r="B169" s="8"/>
      <c r="C169" s="8"/>
      <c r="D169" s="8"/>
      <c r="E169" s="8"/>
      <c r="F169" s="18"/>
      <c r="G169" s="21"/>
      <c r="H169" s="11" t="str">
        <f aca="false">IF(E169="","",IFERROR(INDEX(Rates!$B$6:$B$30,MATCH(E169,Rates!$A$6:$A$30,0)),"Not in rate table"))</f>
        <v/>
      </c>
      <c r="I169" s="22" t="str">
        <f aca="false">IF(E169="","",IFERROR(IF(F169&lt;=INDEX(Rates!$C$6:$C$30,MATCH(E169,Rates!$A$6:$A$30,0)),0,IF(D169="Yes",INDEX(Rates!$D$6:$D$30,MATCH(E169,Rates!$A$6:$A$30,0)),INDEX(Rates!$E$6:$E$30,MATCH(E169,Rates!$A$6:$A$30,0)))),0))</f>
        <v/>
      </c>
      <c r="J169" s="23" t="str">
        <f aca="false">IF(E169="","",ROUND(F169*I169,0))</f>
        <v/>
      </c>
      <c r="K169" s="24" t="str">
        <f aca="false">IF(OR(G169="",J169=0),"",IF(MONTH(G169)=3,DATE(YEAR(G169),Settings!$C$9,Settings!$C$8),DATE(YEAR(G169),MONTH(G169)+1,Settings!$C$7)))</f>
        <v/>
      </c>
      <c r="L169" s="21"/>
      <c r="M169" s="8"/>
      <c r="N169" s="10" t="str">
        <f aca="false">IF(E169="","",IF(J169=0,"Below threshold",IF(L169="",IF(Settings!$C$11&gt;K169,"Overdue - not deposited","Pending (not yet due)"),IF(L169&lt;=K169,"Deposited on time","Deposited late"))))</f>
        <v/>
      </c>
      <c r="O169" s="25" t="str">
        <f aca="false">IF(OR(J169="",J169=0,G169=""),"",IF(N169="Deposited on time",0,IF(N169="Pending (not yet due)",0,MAX(0,(YEAR(IF(L169="",Settings!$C$11,L169))-YEAR(G169))*12+MONTH(IF(L169="",Settings!$C$11,L169))-MONTH(G169)+1))))</f>
        <v/>
      </c>
      <c r="P169" s="23" t="str">
        <f aca="false">IF(O169="","",ROUND(J169*Settings!$C$10*O169,0))</f>
        <v/>
      </c>
    </row>
    <row r="170" customFormat="false" ht="15" hidden="false" customHeight="false" outlineLevel="0" collapsed="false">
      <c r="A170" s="8"/>
      <c r="B170" s="8"/>
      <c r="C170" s="8"/>
      <c r="D170" s="8"/>
      <c r="E170" s="8"/>
      <c r="F170" s="18"/>
      <c r="G170" s="21"/>
      <c r="H170" s="11" t="str">
        <f aca="false">IF(E170="","",IFERROR(INDEX(Rates!$B$6:$B$30,MATCH(E170,Rates!$A$6:$A$30,0)),"Not in rate table"))</f>
        <v/>
      </c>
      <c r="I170" s="22" t="str">
        <f aca="false">IF(E170="","",IFERROR(IF(F170&lt;=INDEX(Rates!$C$6:$C$30,MATCH(E170,Rates!$A$6:$A$30,0)),0,IF(D170="Yes",INDEX(Rates!$D$6:$D$30,MATCH(E170,Rates!$A$6:$A$30,0)),INDEX(Rates!$E$6:$E$30,MATCH(E170,Rates!$A$6:$A$30,0)))),0))</f>
        <v/>
      </c>
      <c r="J170" s="23" t="str">
        <f aca="false">IF(E170="","",ROUND(F170*I170,0))</f>
        <v/>
      </c>
      <c r="K170" s="24" t="str">
        <f aca="false">IF(OR(G170="",J170=0),"",IF(MONTH(G170)=3,DATE(YEAR(G170),Settings!$C$9,Settings!$C$8),DATE(YEAR(G170),MONTH(G170)+1,Settings!$C$7)))</f>
        <v/>
      </c>
      <c r="L170" s="21"/>
      <c r="M170" s="8"/>
      <c r="N170" s="10" t="str">
        <f aca="false">IF(E170="","",IF(J170=0,"Below threshold",IF(L170="",IF(Settings!$C$11&gt;K170,"Overdue - not deposited","Pending (not yet due)"),IF(L170&lt;=K170,"Deposited on time","Deposited late"))))</f>
        <v/>
      </c>
      <c r="O170" s="25" t="str">
        <f aca="false">IF(OR(J170="",J170=0,G170=""),"",IF(N170="Deposited on time",0,IF(N170="Pending (not yet due)",0,MAX(0,(YEAR(IF(L170="",Settings!$C$11,L170))-YEAR(G170))*12+MONTH(IF(L170="",Settings!$C$11,L170))-MONTH(G170)+1))))</f>
        <v/>
      </c>
      <c r="P170" s="23" t="str">
        <f aca="false">IF(O170="","",ROUND(J170*Settings!$C$10*O170,0))</f>
        <v/>
      </c>
    </row>
    <row r="171" customFormat="false" ht="15" hidden="false" customHeight="false" outlineLevel="0" collapsed="false">
      <c r="A171" s="8"/>
      <c r="B171" s="8"/>
      <c r="C171" s="8"/>
      <c r="D171" s="8"/>
      <c r="E171" s="8"/>
      <c r="F171" s="18"/>
      <c r="G171" s="21"/>
      <c r="H171" s="11" t="str">
        <f aca="false">IF(E171="","",IFERROR(INDEX(Rates!$B$6:$B$30,MATCH(E171,Rates!$A$6:$A$30,0)),"Not in rate table"))</f>
        <v/>
      </c>
      <c r="I171" s="22" t="str">
        <f aca="false">IF(E171="","",IFERROR(IF(F171&lt;=INDEX(Rates!$C$6:$C$30,MATCH(E171,Rates!$A$6:$A$30,0)),0,IF(D171="Yes",INDEX(Rates!$D$6:$D$30,MATCH(E171,Rates!$A$6:$A$30,0)),INDEX(Rates!$E$6:$E$30,MATCH(E171,Rates!$A$6:$A$30,0)))),0))</f>
        <v/>
      </c>
      <c r="J171" s="23" t="str">
        <f aca="false">IF(E171="","",ROUND(F171*I171,0))</f>
        <v/>
      </c>
      <c r="K171" s="24" t="str">
        <f aca="false">IF(OR(G171="",J171=0),"",IF(MONTH(G171)=3,DATE(YEAR(G171),Settings!$C$9,Settings!$C$8),DATE(YEAR(G171),MONTH(G171)+1,Settings!$C$7)))</f>
        <v/>
      </c>
      <c r="L171" s="21"/>
      <c r="M171" s="8"/>
      <c r="N171" s="10" t="str">
        <f aca="false">IF(E171="","",IF(J171=0,"Below threshold",IF(L171="",IF(Settings!$C$11&gt;K171,"Overdue - not deposited","Pending (not yet due)"),IF(L171&lt;=K171,"Deposited on time","Deposited late"))))</f>
        <v/>
      </c>
      <c r="O171" s="25" t="str">
        <f aca="false">IF(OR(J171="",J171=0,G171=""),"",IF(N171="Deposited on time",0,IF(N171="Pending (not yet due)",0,MAX(0,(YEAR(IF(L171="",Settings!$C$11,L171))-YEAR(G171))*12+MONTH(IF(L171="",Settings!$C$11,L171))-MONTH(G171)+1))))</f>
        <v/>
      </c>
      <c r="P171" s="23" t="str">
        <f aca="false">IF(O171="","",ROUND(J171*Settings!$C$10*O171,0))</f>
        <v/>
      </c>
    </row>
    <row r="172" customFormat="false" ht="15" hidden="false" customHeight="false" outlineLevel="0" collapsed="false">
      <c r="A172" s="8"/>
      <c r="B172" s="8"/>
      <c r="C172" s="8"/>
      <c r="D172" s="8"/>
      <c r="E172" s="8"/>
      <c r="F172" s="18"/>
      <c r="G172" s="21"/>
      <c r="H172" s="11" t="str">
        <f aca="false">IF(E172="","",IFERROR(INDEX(Rates!$B$6:$B$30,MATCH(E172,Rates!$A$6:$A$30,0)),"Not in rate table"))</f>
        <v/>
      </c>
      <c r="I172" s="22" t="str">
        <f aca="false">IF(E172="","",IFERROR(IF(F172&lt;=INDEX(Rates!$C$6:$C$30,MATCH(E172,Rates!$A$6:$A$30,0)),0,IF(D172="Yes",INDEX(Rates!$D$6:$D$30,MATCH(E172,Rates!$A$6:$A$30,0)),INDEX(Rates!$E$6:$E$30,MATCH(E172,Rates!$A$6:$A$30,0)))),0))</f>
        <v/>
      </c>
      <c r="J172" s="23" t="str">
        <f aca="false">IF(E172="","",ROUND(F172*I172,0))</f>
        <v/>
      </c>
      <c r="K172" s="24" t="str">
        <f aca="false">IF(OR(G172="",J172=0),"",IF(MONTH(G172)=3,DATE(YEAR(G172),Settings!$C$9,Settings!$C$8),DATE(YEAR(G172),MONTH(G172)+1,Settings!$C$7)))</f>
        <v/>
      </c>
      <c r="L172" s="21"/>
      <c r="M172" s="8"/>
      <c r="N172" s="10" t="str">
        <f aca="false">IF(E172="","",IF(J172=0,"Below threshold",IF(L172="",IF(Settings!$C$11&gt;K172,"Overdue - not deposited","Pending (not yet due)"),IF(L172&lt;=K172,"Deposited on time","Deposited late"))))</f>
        <v/>
      </c>
      <c r="O172" s="25" t="str">
        <f aca="false">IF(OR(J172="",J172=0,G172=""),"",IF(N172="Deposited on time",0,IF(N172="Pending (not yet due)",0,MAX(0,(YEAR(IF(L172="",Settings!$C$11,L172))-YEAR(G172))*12+MONTH(IF(L172="",Settings!$C$11,L172))-MONTH(G172)+1))))</f>
        <v/>
      </c>
      <c r="P172" s="23" t="str">
        <f aca="false">IF(O172="","",ROUND(J172*Settings!$C$10*O172,0))</f>
        <v/>
      </c>
    </row>
    <row r="173" customFormat="false" ht="15" hidden="false" customHeight="false" outlineLevel="0" collapsed="false">
      <c r="A173" s="8"/>
      <c r="B173" s="8"/>
      <c r="C173" s="8"/>
      <c r="D173" s="8"/>
      <c r="E173" s="8"/>
      <c r="F173" s="18"/>
      <c r="G173" s="21"/>
      <c r="H173" s="11" t="str">
        <f aca="false">IF(E173="","",IFERROR(INDEX(Rates!$B$6:$B$30,MATCH(E173,Rates!$A$6:$A$30,0)),"Not in rate table"))</f>
        <v/>
      </c>
      <c r="I173" s="22" t="str">
        <f aca="false">IF(E173="","",IFERROR(IF(F173&lt;=INDEX(Rates!$C$6:$C$30,MATCH(E173,Rates!$A$6:$A$30,0)),0,IF(D173="Yes",INDEX(Rates!$D$6:$D$30,MATCH(E173,Rates!$A$6:$A$30,0)),INDEX(Rates!$E$6:$E$30,MATCH(E173,Rates!$A$6:$A$30,0)))),0))</f>
        <v/>
      </c>
      <c r="J173" s="23" t="str">
        <f aca="false">IF(E173="","",ROUND(F173*I173,0))</f>
        <v/>
      </c>
      <c r="K173" s="24" t="str">
        <f aca="false">IF(OR(G173="",J173=0),"",IF(MONTH(G173)=3,DATE(YEAR(G173),Settings!$C$9,Settings!$C$8),DATE(YEAR(G173),MONTH(G173)+1,Settings!$C$7)))</f>
        <v/>
      </c>
      <c r="L173" s="21"/>
      <c r="M173" s="8"/>
      <c r="N173" s="10" t="str">
        <f aca="false">IF(E173="","",IF(J173=0,"Below threshold",IF(L173="",IF(Settings!$C$11&gt;K173,"Overdue - not deposited","Pending (not yet due)"),IF(L173&lt;=K173,"Deposited on time","Deposited late"))))</f>
        <v/>
      </c>
      <c r="O173" s="25" t="str">
        <f aca="false">IF(OR(J173="",J173=0,G173=""),"",IF(N173="Deposited on time",0,IF(N173="Pending (not yet due)",0,MAX(0,(YEAR(IF(L173="",Settings!$C$11,L173))-YEAR(G173))*12+MONTH(IF(L173="",Settings!$C$11,L173))-MONTH(G173)+1))))</f>
        <v/>
      </c>
      <c r="P173" s="23" t="str">
        <f aca="false">IF(O173="","",ROUND(J173*Settings!$C$10*O173,0))</f>
        <v/>
      </c>
    </row>
    <row r="174" customFormat="false" ht="15" hidden="false" customHeight="false" outlineLevel="0" collapsed="false">
      <c r="A174" s="8"/>
      <c r="B174" s="8"/>
      <c r="C174" s="8"/>
      <c r="D174" s="8"/>
      <c r="E174" s="8"/>
      <c r="F174" s="18"/>
      <c r="G174" s="21"/>
      <c r="H174" s="11" t="str">
        <f aca="false">IF(E174="","",IFERROR(INDEX(Rates!$B$6:$B$30,MATCH(E174,Rates!$A$6:$A$30,0)),"Not in rate table"))</f>
        <v/>
      </c>
      <c r="I174" s="22" t="str">
        <f aca="false">IF(E174="","",IFERROR(IF(F174&lt;=INDEX(Rates!$C$6:$C$30,MATCH(E174,Rates!$A$6:$A$30,0)),0,IF(D174="Yes",INDEX(Rates!$D$6:$D$30,MATCH(E174,Rates!$A$6:$A$30,0)),INDEX(Rates!$E$6:$E$30,MATCH(E174,Rates!$A$6:$A$30,0)))),0))</f>
        <v/>
      </c>
      <c r="J174" s="23" t="str">
        <f aca="false">IF(E174="","",ROUND(F174*I174,0))</f>
        <v/>
      </c>
      <c r="K174" s="24" t="str">
        <f aca="false">IF(OR(G174="",J174=0),"",IF(MONTH(G174)=3,DATE(YEAR(G174),Settings!$C$9,Settings!$C$8),DATE(YEAR(G174),MONTH(G174)+1,Settings!$C$7)))</f>
        <v/>
      </c>
      <c r="L174" s="21"/>
      <c r="M174" s="8"/>
      <c r="N174" s="10" t="str">
        <f aca="false">IF(E174="","",IF(J174=0,"Below threshold",IF(L174="",IF(Settings!$C$11&gt;K174,"Overdue - not deposited","Pending (not yet due)"),IF(L174&lt;=K174,"Deposited on time","Deposited late"))))</f>
        <v/>
      </c>
      <c r="O174" s="25" t="str">
        <f aca="false">IF(OR(J174="",J174=0,G174=""),"",IF(N174="Deposited on time",0,IF(N174="Pending (not yet due)",0,MAX(0,(YEAR(IF(L174="",Settings!$C$11,L174))-YEAR(G174))*12+MONTH(IF(L174="",Settings!$C$11,L174))-MONTH(G174)+1))))</f>
        <v/>
      </c>
      <c r="P174" s="23" t="str">
        <f aca="false">IF(O174="","",ROUND(J174*Settings!$C$10*O174,0))</f>
        <v/>
      </c>
    </row>
    <row r="175" customFormat="false" ht="15" hidden="false" customHeight="false" outlineLevel="0" collapsed="false">
      <c r="A175" s="8"/>
      <c r="B175" s="8"/>
      <c r="C175" s="8"/>
      <c r="D175" s="8"/>
      <c r="E175" s="8"/>
      <c r="F175" s="18"/>
      <c r="G175" s="21"/>
      <c r="H175" s="11" t="str">
        <f aca="false">IF(E175="","",IFERROR(INDEX(Rates!$B$6:$B$30,MATCH(E175,Rates!$A$6:$A$30,0)),"Not in rate table"))</f>
        <v/>
      </c>
      <c r="I175" s="22" t="str">
        <f aca="false">IF(E175="","",IFERROR(IF(F175&lt;=INDEX(Rates!$C$6:$C$30,MATCH(E175,Rates!$A$6:$A$30,0)),0,IF(D175="Yes",INDEX(Rates!$D$6:$D$30,MATCH(E175,Rates!$A$6:$A$30,0)),INDEX(Rates!$E$6:$E$30,MATCH(E175,Rates!$A$6:$A$30,0)))),0))</f>
        <v/>
      </c>
      <c r="J175" s="23" t="str">
        <f aca="false">IF(E175="","",ROUND(F175*I175,0))</f>
        <v/>
      </c>
      <c r="K175" s="24" t="str">
        <f aca="false">IF(OR(G175="",J175=0),"",IF(MONTH(G175)=3,DATE(YEAR(G175),Settings!$C$9,Settings!$C$8),DATE(YEAR(G175),MONTH(G175)+1,Settings!$C$7)))</f>
        <v/>
      </c>
      <c r="L175" s="21"/>
      <c r="M175" s="8"/>
      <c r="N175" s="10" t="str">
        <f aca="false">IF(E175="","",IF(J175=0,"Below threshold",IF(L175="",IF(Settings!$C$11&gt;K175,"Overdue - not deposited","Pending (not yet due)"),IF(L175&lt;=K175,"Deposited on time","Deposited late"))))</f>
        <v/>
      </c>
      <c r="O175" s="25" t="str">
        <f aca="false">IF(OR(J175="",J175=0,G175=""),"",IF(N175="Deposited on time",0,IF(N175="Pending (not yet due)",0,MAX(0,(YEAR(IF(L175="",Settings!$C$11,L175))-YEAR(G175))*12+MONTH(IF(L175="",Settings!$C$11,L175))-MONTH(G175)+1))))</f>
        <v/>
      </c>
      <c r="P175" s="23" t="str">
        <f aca="false">IF(O175="","",ROUND(J175*Settings!$C$10*O175,0))</f>
        <v/>
      </c>
    </row>
    <row r="176" customFormat="false" ht="15" hidden="false" customHeight="false" outlineLevel="0" collapsed="false">
      <c r="A176" s="8"/>
      <c r="B176" s="8"/>
      <c r="C176" s="8"/>
      <c r="D176" s="8"/>
      <c r="E176" s="8"/>
      <c r="F176" s="18"/>
      <c r="G176" s="21"/>
      <c r="H176" s="11" t="str">
        <f aca="false">IF(E176="","",IFERROR(INDEX(Rates!$B$6:$B$30,MATCH(E176,Rates!$A$6:$A$30,0)),"Not in rate table"))</f>
        <v/>
      </c>
      <c r="I176" s="22" t="str">
        <f aca="false">IF(E176="","",IFERROR(IF(F176&lt;=INDEX(Rates!$C$6:$C$30,MATCH(E176,Rates!$A$6:$A$30,0)),0,IF(D176="Yes",INDEX(Rates!$D$6:$D$30,MATCH(E176,Rates!$A$6:$A$30,0)),INDEX(Rates!$E$6:$E$30,MATCH(E176,Rates!$A$6:$A$30,0)))),0))</f>
        <v/>
      </c>
      <c r="J176" s="23" t="str">
        <f aca="false">IF(E176="","",ROUND(F176*I176,0))</f>
        <v/>
      </c>
      <c r="K176" s="24" t="str">
        <f aca="false">IF(OR(G176="",J176=0),"",IF(MONTH(G176)=3,DATE(YEAR(G176),Settings!$C$9,Settings!$C$8),DATE(YEAR(G176),MONTH(G176)+1,Settings!$C$7)))</f>
        <v/>
      </c>
      <c r="L176" s="21"/>
      <c r="M176" s="8"/>
      <c r="N176" s="10" t="str">
        <f aca="false">IF(E176="","",IF(J176=0,"Below threshold",IF(L176="",IF(Settings!$C$11&gt;K176,"Overdue - not deposited","Pending (not yet due)"),IF(L176&lt;=K176,"Deposited on time","Deposited late"))))</f>
        <v/>
      </c>
      <c r="O176" s="25" t="str">
        <f aca="false">IF(OR(J176="",J176=0,G176=""),"",IF(N176="Deposited on time",0,IF(N176="Pending (not yet due)",0,MAX(0,(YEAR(IF(L176="",Settings!$C$11,L176))-YEAR(G176))*12+MONTH(IF(L176="",Settings!$C$11,L176))-MONTH(G176)+1))))</f>
        <v/>
      </c>
      <c r="P176" s="23" t="str">
        <f aca="false">IF(O176="","",ROUND(J176*Settings!$C$10*O176,0))</f>
        <v/>
      </c>
    </row>
    <row r="177" customFormat="false" ht="15" hidden="false" customHeight="false" outlineLevel="0" collapsed="false">
      <c r="A177" s="8"/>
      <c r="B177" s="8"/>
      <c r="C177" s="8"/>
      <c r="D177" s="8"/>
      <c r="E177" s="8"/>
      <c r="F177" s="18"/>
      <c r="G177" s="21"/>
      <c r="H177" s="11" t="str">
        <f aca="false">IF(E177="","",IFERROR(INDEX(Rates!$B$6:$B$30,MATCH(E177,Rates!$A$6:$A$30,0)),"Not in rate table"))</f>
        <v/>
      </c>
      <c r="I177" s="22" t="str">
        <f aca="false">IF(E177="","",IFERROR(IF(F177&lt;=INDEX(Rates!$C$6:$C$30,MATCH(E177,Rates!$A$6:$A$30,0)),0,IF(D177="Yes",INDEX(Rates!$D$6:$D$30,MATCH(E177,Rates!$A$6:$A$30,0)),INDEX(Rates!$E$6:$E$30,MATCH(E177,Rates!$A$6:$A$30,0)))),0))</f>
        <v/>
      </c>
      <c r="J177" s="23" t="str">
        <f aca="false">IF(E177="","",ROUND(F177*I177,0))</f>
        <v/>
      </c>
      <c r="K177" s="24" t="str">
        <f aca="false">IF(OR(G177="",J177=0),"",IF(MONTH(G177)=3,DATE(YEAR(G177),Settings!$C$9,Settings!$C$8),DATE(YEAR(G177),MONTH(G177)+1,Settings!$C$7)))</f>
        <v/>
      </c>
      <c r="L177" s="21"/>
      <c r="M177" s="8"/>
      <c r="N177" s="10" t="str">
        <f aca="false">IF(E177="","",IF(J177=0,"Below threshold",IF(L177="",IF(Settings!$C$11&gt;K177,"Overdue - not deposited","Pending (not yet due)"),IF(L177&lt;=K177,"Deposited on time","Deposited late"))))</f>
        <v/>
      </c>
      <c r="O177" s="25" t="str">
        <f aca="false">IF(OR(J177="",J177=0,G177=""),"",IF(N177="Deposited on time",0,IF(N177="Pending (not yet due)",0,MAX(0,(YEAR(IF(L177="",Settings!$C$11,L177))-YEAR(G177))*12+MONTH(IF(L177="",Settings!$C$11,L177))-MONTH(G177)+1))))</f>
        <v/>
      </c>
      <c r="P177" s="23" t="str">
        <f aca="false">IF(O177="","",ROUND(J177*Settings!$C$10*O177,0))</f>
        <v/>
      </c>
    </row>
    <row r="178" customFormat="false" ht="15" hidden="false" customHeight="false" outlineLevel="0" collapsed="false">
      <c r="A178" s="8"/>
      <c r="B178" s="8"/>
      <c r="C178" s="8"/>
      <c r="D178" s="8"/>
      <c r="E178" s="8"/>
      <c r="F178" s="18"/>
      <c r="G178" s="21"/>
      <c r="H178" s="11" t="str">
        <f aca="false">IF(E178="","",IFERROR(INDEX(Rates!$B$6:$B$30,MATCH(E178,Rates!$A$6:$A$30,0)),"Not in rate table"))</f>
        <v/>
      </c>
      <c r="I178" s="22" t="str">
        <f aca="false">IF(E178="","",IFERROR(IF(F178&lt;=INDEX(Rates!$C$6:$C$30,MATCH(E178,Rates!$A$6:$A$30,0)),0,IF(D178="Yes",INDEX(Rates!$D$6:$D$30,MATCH(E178,Rates!$A$6:$A$30,0)),INDEX(Rates!$E$6:$E$30,MATCH(E178,Rates!$A$6:$A$30,0)))),0))</f>
        <v/>
      </c>
      <c r="J178" s="23" t="str">
        <f aca="false">IF(E178="","",ROUND(F178*I178,0))</f>
        <v/>
      </c>
      <c r="K178" s="24" t="str">
        <f aca="false">IF(OR(G178="",J178=0),"",IF(MONTH(G178)=3,DATE(YEAR(G178),Settings!$C$9,Settings!$C$8),DATE(YEAR(G178),MONTH(G178)+1,Settings!$C$7)))</f>
        <v/>
      </c>
      <c r="L178" s="21"/>
      <c r="M178" s="8"/>
      <c r="N178" s="10" t="str">
        <f aca="false">IF(E178="","",IF(J178=0,"Below threshold",IF(L178="",IF(Settings!$C$11&gt;K178,"Overdue - not deposited","Pending (not yet due)"),IF(L178&lt;=K178,"Deposited on time","Deposited late"))))</f>
        <v/>
      </c>
      <c r="O178" s="25" t="str">
        <f aca="false">IF(OR(J178="",J178=0,G178=""),"",IF(N178="Deposited on time",0,IF(N178="Pending (not yet due)",0,MAX(0,(YEAR(IF(L178="",Settings!$C$11,L178))-YEAR(G178))*12+MONTH(IF(L178="",Settings!$C$11,L178))-MONTH(G178)+1))))</f>
        <v/>
      </c>
      <c r="P178" s="23" t="str">
        <f aca="false">IF(O178="","",ROUND(J178*Settings!$C$10*O178,0))</f>
        <v/>
      </c>
    </row>
    <row r="179" customFormat="false" ht="15" hidden="false" customHeight="false" outlineLevel="0" collapsed="false">
      <c r="A179" s="8"/>
      <c r="B179" s="8"/>
      <c r="C179" s="8"/>
      <c r="D179" s="8"/>
      <c r="E179" s="8"/>
      <c r="F179" s="18"/>
      <c r="G179" s="21"/>
      <c r="H179" s="11" t="str">
        <f aca="false">IF(E179="","",IFERROR(INDEX(Rates!$B$6:$B$30,MATCH(E179,Rates!$A$6:$A$30,0)),"Not in rate table"))</f>
        <v/>
      </c>
      <c r="I179" s="22" t="str">
        <f aca="false">IF(E179="","",IFERROR(IF(F179&lt;=INDEX(Rates!$C$6:$C$30,MATCH(E179,Rates!$A$6:$A$30,0)),0,IF(D179="Yes",INDEX(Rates!$D$6:$D$30,MATCH(E179,Rates!$A$6:$A$30,0)),INDEX(Rates!$E$6:$E$30,MATCH(E179,Rates!$A$6:$A$30,0)))),0))</f>
        <v/>
      </c>
      <c r="J179" s="23" t="str">
        <f aca="false">IF(E179="","",ROUND(F179*I179,0))</f>
        <v/>
      </c>
      <c r="K179" s="24" t="str">
        <f aca="false">IF(OR(G179="",J179=0),"",IF(MONTH(G179)=3,DATE(YEAR(G179),Settings!$C$9,Settings!$C$8),DATE(YEAR(G179),MONTH(G179)+1,Settings!$C$7)))</f>
        <v/>
      </c>
      <c r="L179" s="21"/>
      <c r="M179" s="8"/>
      <c r="N179" s="10" t="str">
        <f aca="false">IF(E179="","",IF(J179=0,"Below threshold",IF(L179="",IF(Settings!$C$11&gt;K179,"Overdue - not deposited","Pending (not yet due)"),IF(L179&lt;=K179,"Deposited on time","Deposited late"))))</f>
        <v/>
      </c>
      <c r="O179" s="25" t="str">
        <f aca="false">IF(OR(J179="",J179=0,G179=""),"",IF(N179="Deposited on time",0,IF(N179="Pending (not yet due)",0,MAX(0,(YEAR(IF(L179="",Settings!$C$11,L179))-YEAR(G179))*12+MONTH(IF(L179="",Settings!$C$11,L179))-MONTH(G179)+1))))</f>
        <v/>
      </c>
      <c r="P179" s="23" t="str">
        <f aca="false">IF(O179="","",ROUND(J179*Settings!$C$10*O179,0))</f>
        <v/>
      </c>
    </row>
    <row r="180" customFormat="false" ht="15" hidden="false" customHeight="false" outlineLevel="0" collapsed="false">
      <c r="A180" s="8"/>
      <c r="B180" s="8"/>
      <c r="C180" s="8"/>
      <c r="D180" s="8"/>
      <c r="E180" s="8"/>
      <c r="F180" s="18"/>
      <c r="G180" s="21"/>
      <c r="H180" s="11" t="str">
        <f aca="false">IF(E180="","",IFERROR(INDEX(Rates!$B$6:$B$30,MATCH(E180,Rates!$A$6:$A$30,0)),"Not in rate table"))</f>
        <v/>
      </c>
      <c r="I180" s="22" t="str">
        <f aca="false">IF(E180="","",IFERROR(IF(F180&lt;=INDEX(Rates!$C$6:$C$30,MATCH(E180,Rates!$A$6:$A$30,0)),0,IF(D180="Yes",INDEX(Rates!$D$6:$D$30,MATCH(E180,Rates!$A$6:$A$30,0)),INDEX(Rates!$E$6:$E$30,MATCH(E180,Rates!$A$6:$A$30,0)))),0))</f>
        <v/>
      </c>
      <c r="J180" s="23" t="str">
        <f aca="false">IF(E180="","",ROUND(F180*I180,0))</f>
        <v/>
      </c>
      <c r="K180" s="24" t="str">
        <f aca="false">IF(OR(G180="",J180=0),"",IF(MONTH(G180)=3,DATE(YEAR(G180),Settings!$C$9,Settings!$C$8),DATE(YEAR(G180),MONTH(G180)+1,Settings!$C$7)))</f>
        <v/>
      </c>
      <c r="L180" s="21"/>
      <c r="M180" s="8"/>
      <c r="N180" s="10" t="str">
        <f aca="false">IF(E180="","",IF(J180=0,"Below threshold",IF(L180="",IF(Settings!$C$11&gt;K180,"Overdue - not deposited","Pending (not yet due)"),IF(L180&lt;=K180,"Deposited on time","Deposited late"))))</f>
        <v/>
      </c>
      <c r="O180" s="25" t="str">
        <f aca="false">IF(OR(J180="",J180=0,G180=""),"",IF(N180="Deposited on time",0,IF(N180="Pending (not yet due)",0,MAX(0,(YEAR(IF(L180="",Settings!$C$11,L180))-YEAR(G180))*12+MONTH(IF(L180="",Settings!$C$11,L180))-MONTH(G180)+1))))</f>
        <v/>
      </c>
      <c r="P180" s="23" t="str">
        <f aca="false">IF(O180="","",ROUND(J180*Settings!$C$10*O180,0))</f>
        <v/>
      </c>
    </row>
    <row r="181" customFormat="false" ht="15" hidden="false" customHeight="false" outlineLevel="0" collapsed="false">
      <c r="A181" s="8"/>
      <c r="B181" s="8"/>
      <c r="C181" s="8"/>
      <c r="D181" s="8"/>
      <c r="E181" s="8"/>
      <c r="F181" s="18"/>
      <c r="G181" s="21"/>
      <c r="H181" s="11" t="str">
        <f aca="false">IF(E181="","",IFERROR(INDEX(Rates!$B$6:$B$30,MATCH(E181,Rates!$A$6:$A$30,0)),"Not in rate table"))</f>
        <v/>
      </c>
      <c r="I181" s="22" t="str">
        <f aca="false">IF(E181="","",IFERROR(IF(F181&lt;=INDEX(Rates!$C$6:$C$30,MATCH(E181,Rates!$A$6:$A$30,0)),0,IF(D181="Yes",INDEX(Rates!$D$6:$D$30,MATCH(E181,Rates!$A$6:$A$30,0)),INDEX(Rates!$E$6:$E$30,MATCH(E181,Rates!$A$6:$A$30,0)))),0))</f>
        <v/>
      </c>
      <c r="J181" s="23" t="str">
        <f aca="false">IF(E181="","",ROUND(F181*I181,0))</f>
        <v/>
      </c>
      <c r="K181" s="24" t="str">
        <f aca="false">IF(OR(G181="",J181=0),"",IF(MONTH(G181)=3,DATE(YEAR(G181),Settings!$C$9,Settings!$C$8),DATE(YEAR(G181),MONTH(G181)+1,Settings!$C$7)))</f>
        <v/>
      </c>
      <c r="L181" s="21"/>
      <c r="M181" s="8"/>
      <c r="N181" s="10" t="str">
        <f aca="false">IF(E181="","",IF(J181=0,"Below threshold",IF(L181="",IF(Settings!$C$11&gt;K181,"Overdue - not deposited","Pending (not yet due)"),IF(L181&lt;=K181,"Deposited on time","Deposited late"))))</f>
        <v/>
      </c>
      <c r="O181" s="25" t="str">
        <f aca="false">IF(OR(J181="",J181=0,G181=""),"",IF(N181="Deposited on time",0,IF(N181="Pending (not yet due)",0,MAX(0,(YEAR(IF(L181="",Settings!$C$11,L181))-YEAR(G181))*12+MONTH(IF(L181="",Settings!$C$11,L181))-MONTH(G181)+1))))</f>
        <v/>
      </c>
      <c r="P181" s="23" t="str">
        <f aca="false">IF(O181="","",ROUND(J181*Settings!$C$10*O181,0))</f>
        <v/>
      </c>
    </row>
    <row r="182" customFormat="false" ht="15" hidden="false" customHeight="false" outlineLevel="0" collapsed="false">
      <c r="A182" s="8"/>
      <c r="B182" s="8"/>
      <c r="C182" s="8"/>
      <c r="D182" s="8"/>
      <c r="E182" s="8"/>
      <c r="F182" s="18"/>
      <c r="G182" s="21"/>
      <c r="H182" s="11" t="str">
        <f aca="false">IF(E182="","",IFERROR(INDEX(Rates!$B$6:$B$30,MATCH(E182,Rates!$A$6:$A$30,0)),"Not in rate table"))</f>
        <v/>
      </c>
      <c r="I182" s="22" t="str">
        <f aca="false">IF(E182="","",IFERROR(IF(F182&lt;=INDEX(Rates!$C$6:$C$30,MATCH(E182,Rates!$A$6:$A$30,0)),0,IF(D182="Yes",INDEX(Rates!$D$6:$D$30,MATCH(E182,Rates!$A$6:$A$30,0)),INDEX(Rates!$E$6:$E$30,MATCH(E182,Rates!$A$6:$A$30,0)))),0))</f>
        <v/>
      </c>
      <c r="J182" s="23" t="str">
        <f aca="false">IF(E182="","",ROUND(F182*I182,0))</f>
        <v/>
      </c>
      <c r="K182" s="24" t="str">
        <f aca="false">IF(OR(G182="",J182=0),"",IF(MONTH(G182)=3,DATE(YEAR(G182),Settings!$C$9,Settings!$C$8),DATE(YEAR(G182),MONTH(G182)+1,Settings!$C$7)))</f>
        <v/>
      </c>
      <c r="L182" s="21"/>
      <c r="M182" s="8"/>
      <c r="N182" s="10" t="str">
        <f aca="false">IF(E182="","",IF(J182=0,"Below threshold",IF(L182="",IF(Settings!$C$11&gt;K182,"Overdue - not deposited","Pending (not yet due)"),IF(L182&lt;=K182,"Deposited on time","Deposited late"))))</f>
        <v/>
      </c>
      <c r="O182" s="25" t="str">
        <f aca="false">IF(OR(J182="",J182=0,G182=""),"",IF(N182="Deposited on time",0,IF(N182="Pending (not yet due)",0,MAX(0,(YEAR(IF(L182="",Settings!$C$11,L182))-YEAR(G182))*12+MONTH(IF(L182="",Settings!$C$11,L182))-MONTH(G182)+1))))</f>
        <v/>
      </c>
      <c r="P182" s="23" t="str">
        <f aca="false">IF(O182="","",ROUND(J182*Settings!$C$10*O182,0))</f>
        <v/>
      </c>
    </row>
    <row r="183" customFormat="false" ht="15" hidden="false" customHeight="false" outlineLevel="0" collapsed="false">
      <c r="A183" s="8"/>
      <c r="B183" s="8"/>
      <c r="C183" s="8"/>
      <c r="D183" s="8"/>
      <c r="E183" s="8"/>
      <c r="F183" s="18"/>
      <c r="G183" s="21"/>
      <c r="H183" s="11" t="str">
        <f aca="false">IF(E183="","",IFERROR(INDEX(Rates!$B$6:$B$30,MATCH(E183,Rates!$A$6:$A$30,0)),"Not in rate table"))</f>
        <v/>
      </c>
      <c r="I183" s="22" t="str">
        <f aca="false">IF(E183="","",IFERROR(IF(F183&lt;=INDEX(Rates!$C$6:$C$30,MATCH(E183,Rates!$A$6:$A$30,0)),0,IF(D183="Yes",INDEX(Rates!$D$6:$D$30,MATCH(E183,Rates!$A$6:$A$30,0)),INDEX(Rates!$E$6:$E$30,MATCH(E183,Rates!$A$6:$A$30,0)))),0))</f>
        <v/>
      </c>
      <c r="J183" s="23" t="str">
        <f aca="false">IF(E183="","",ROUND(F183*I183,0))</f>
        <v/>
      </c>
      <c r="K183" s="24" t="str">
        <f aca="false">IF(OR(G183="",J183=0),"",IF(MONTH(G183)=3,DATE(YEAR(G183),Settings!$C$9,Settings!$C$8),DATE(YEAR(G183),MONTH(G183)+1,Settings!$C$7)))</f>
        <v/>
      </c>
      <c r="L183" s="21"/>
      <c r="M183" s="8"/>
      <c r="N183" s="10" t="str">
        <f aca="false">IF(E183="","",IF(J183=0,"Below threshold",IF(L183="",IF(Settings!$C$11&gt;K183,"Overdue - not deposited","Pending (not yet due)"),IF(L183&lt;=K183,"Deposited on time","Deposited late"))))</f>
        <v/>
      </c>
      <c r="O183" s="25" t="str">
        <f aca="false">IF(OR(J183="",J183=0,G183=""),"",IF(N183="Deposited on time",0,IF(N183="Pending (not yet due)",0,MAX(0,(YEAR(IF(L183="",Settings!$C$11,L183))-YEAR(G183))*12+MONTH(IF(L183="",Settings!$C$11,L183))-MONTH(G183)+1))))</f>
        <v/>
      </c>
      <c r="P183" s="23" t="str">
        <f aca="false">IF(O183="","",ROUND(J183*Settings!$C$10*O183,0))</f>
        <v/>
      </c>
    </row>
    <row r="184" customFormat="false" ht="15" hidden="false" customHeight="false" outlineLevel="0" collapsed="false">
      <c r="A184" s="8"/>
      <c r="B184" s="8"/>
      <c r="C184" s="8"/>
      <c r="D184" s="8"/>
      <c r="E184" s="8"/>
      <c r="F184" s="18"/>
      <c r="G184" s="21"/>
      <c r="H184" s="11" t="str">
        <f aca="false">IF(E184="","",IFERROR(INDEX(Rates!$B$6:$B$30,MATCH(E184,Rates!$A$6:$A$30,0)),"Not in rate table"))</f>
        <v/>
      </c>
      <c r="I184" s="22" t="str">
        <f aca="false">IF(E184="","",IFERROR(IF(F184&lt;=INDEX(Rates!$C$6:$C$30,MATCH(E184,Rates!$A$6:$A$30,0)),0,IF(D184="Yes",INDEX(Rates!$D$6:$D$30,MATCH(E184,Rates!$A$6:$A$30,0)),INDEX(Rates!$E$6:$E$30,MATCH(E184,Rates!$A$6:$A$30,0)))),0))</f>
        <v/>
      </c>
      <c r="J184" s="23" t="str">
        <f aca="false">IF(E184="","",ROUND(F184*I184,0))</f>
        <v/>
      </c>
      <c r="K184" s="24" t="str">
        <f aca="false">IF(OR(G184="",J184=0),"",IF(MONTH(G184)=3,DATE(YEAR(G184),Settings!$C$9,Settings!$C$8),DATE(YEAR(G184),MONTH(G184)+1,Settings!$C$7)))</f>
        <v/>
      </c>
      <c r="L184" s="21"/>
      <c r="M184" s="8"/>
      <c r="N184" s="10" t="str">
        <f aca="false">IF(E184="","",IF(J184=0,"Below threshold",IF(L184="",IF(Settings!$C$11&gt;K184,"Overdue - not deposited","Pending (not yet due)"),IF(L184&lt;=K184,"Deposited on time","Deposited late"))))</f>
        <v/>
      </c>
      <c r="O184" s="25" t="str">
        <f aca="false">IF(OR(J184="",J184=0,G184=""),"",IF(N184="Deposited on time",0,IF(N184="Pending (not yet due)",0,MAX(0,(YEAR(IF(L184="",Settings!$C$11,L184))-YEAR(G184))*12+MONTH(IF(L184="",Settings!$C$11,L184))-MONTH(G184)+1))))</f>
        <v/>
      </c>
      <c r="P184" s="23" t="str">
        <f aca="false">IF(O184="","",ROUND(J184*Settings!$C$10*O184,0))</f>
        <v/>
      </c>
    </row>
    <row r="185" customFormat="false" ht="15" hidden="false" customHeight="false" outlineLevel="0" collapsed="false">
      <c r="A185" s="8"/>
      <c r="B185" s="8"/>
      <c r="C185" s="8"/>
      <c r="D185" s="8"/>
      <c r="E185" s="8"/>
      <c r="F185" s="18"/>
      <c r="G185" s="21"/>
      <c r="H185" s="11" t="str">
        <f aca="false">IF(E185="","",IFERROR(INDEX(Rates!$B$6:$B$30,MATCH(E185,Rates!$A$6:$A$30,0)),"Not in rate table"))</f>
        <v/>
      </c>
      <c r="I185" s="22" t="str">
        <f aca="false">IF(E185="","",IFERROR(IF(F185&lt;=INDEX(Rates!$C$6:$C$30,MATCH(E185,Rates!$A$6:$A$30,0)),0,IF(D185="Yes",INDEX(Rates!$D$6:$D$30,MATCH(E185,Rates!$A$6:$A$30,0)),INDEX(Rates!$E$6:$E$30,MATCH(E185,Rates!$A$6:$A$30,0)))),0))</f>
        <v/>
      </c>
      <c r="J185" s="23" t="str">
        <f aca="false">IF(E185="","",ROUND(F185*I185,0))</f>
        <v/>
      </c>
      <c r="K185" s="24" t="str">
        <f aca="false">IF(OR(G185="",J185=0),"",IF(MONTH(G185)=3,DATE(YEAR(G185),Settings!$C$9,Settings!$C$8),DATE(YEAR(G185),MONTH(G185)+1,Settings!$C$7)))</f>
        <v/>
      </c>
      <c r="L185" s="21"/>
      <c r="M185" s="8"/>
      <c r="N185" s="10" t="str">
        <f aca="false">IF(E185="","",IF(J185=0,"Below threshold",IF(L185="",IF(Settings!$C$11&gt;K185,"Overdue - not deposited","Pending (not yet due)"),IF(L185&lt;=K185,"Deposited on time","Deposited late"))))</f>
        <v/>
      </c>
      <c r="O185" s="25" t="str">
        <f aca="false">IF(OR(J185="",J185=0,G185=""),"",IF(N185="Deposited on time",0,IF(N185="Pending (not yet due)",0,MAX(0,(YEAR(IF(L185="",Settings!$C$11,L185))-YEAR(G185))*12+MONTH(IF(L185="",Settings!$C$11,L185))-MONTH(G185)+1))))</f>
        <v/>
      </c>
      <c r="P185" s="23" t="str">
        <f aca="false">IF(O185="","",ROUND(J185*Settings!$C$10*O185,0))</f>
        <v/>
      </c>
    </row>
    <row r="186" customFormat="false" ht="15" hidden="false" customHeight="false" outlineLevel="0" collapsed="false">
      <c r="A186" s="8"/>
      <c r="B186" s="8"/>
      <c r="C186" s="8"/>
      <c r="D186" s="8"/>
      <c r="E186" s="8"/>
      <c r="F186" s="18"/>
      <c r="G186" s="21"/>
      <c r="H186" s="11" t="str">
        <f aca="false">IF(E186="","",IFERROR(INDEX(Rates!$B$6:$B$30,MATCH(E186,Rates!$A$6:$A$30,0)),"Not in rate table"))</f>
        <v/>
      </c>
      <c r="I186" s="22" t="str">
        <f aca="false">IF(E186="","",IFERROR(IF(F186&lt;=INDEX(Rates!$C$6:$C$30,MATCH(E186,Rates!$A$6:$A$30,0)),0,IF(D186="Yes",INDEX(Rates!$D$6:$D$30,MATCH(E186,Rates!$A$6:$A$30,0)),INDEX(Rates!$E$6:$E$30,MATCH(E186,Rates!$A$6:$A$30,0)))),0))</f>
        <v/>
      </c>
      <c r="J186" s="23" t="str">
        <f aca="false">IF(E186="","",ROUND(F186*I186,0))</f>
        <v/>
      </c>
      <c r="K186" s="24" t="str">
        <f aca="false">IF(OR(G186="",J186=0),"",IF(MONTH(G186)=3,DATE(YEAR(G186),Settings!$C$9,Settings!$C$8),DATE(YEAR(G186),MONTH(G186)+1,Settings!$C$7)))</f>
        <v/>
      </c>
      <c r="L186" s="21"/>
      <c r="M186" s="8"/>
      <c r="N186" s="10" t="str">
        <f aca="false">IF(E186="","",IF(J186=0,"Below threshold",IF(L186="",IF(Settings!$C$11&gt;K186,"Overdue - not deposited","Pending (not yet due)"),IF(L186&lt;=K186,"Deposited on time","Deposited late"))))</f>
        <v/>
      </c>
      <c r="O186" s="25" t="str">
        <f aca="false">IF(OR(J186="",J186=0,G186=""),"",IF(N186="Deposited on time",0,IF(N186="Pending (not yet due)",0,MAX(0,(YEAR(IF(L186="",Settings!$C$11,L186))-YEAR(G186))*12+MONTH(IF(L186="",Settings!$C$11,L186))-MONTH(G186)+1))))</f>
        <v/>
      </c>
      <c r="P186" s="23" t="str">
        <f aca="false">IF(O186="","",ROUND(J186*Settings!$C$10*O186,0))</f>
        <v/>
      </c>
    </row>
    <row r="187" customFormat="false" ht="15" hidden="false" customHeight="false" outlineLevel="0" collapsed="false">
      <c r="A187" s="8"/>
      <c r="B187" s="8"/>
      <c r="C187" s="8"/>
      <c r="D187" s="8"/>
      <c r="E187" s="8"/>
      <c r="F187" s="18"/>
      <c r="G187" s="21"/>
      <c r="H187" s="11" t="str">
        <f aca="false">IF(E187="","",IFERROR(INDEX(Rates!$B$6:$B$30,MATCH(E187,Rates!$A$6:$A$30,0)),"Not in rate table"))</f>
        <v/>
      </c>
      <c r="I187" s="22" t="str">
        <f aca="false">IF(E187="","",IFERROR(IF(F187&lt;=INDEX(Rates!$C$6:$C$30,MATCH(E187,Rates!$A$6:$A$30,0)),0,IF(D187="Yes",INDEX(Rates!$D$6:$D$30,MATCH(E187,Rates!$A$6:$A$30,0)),INDEX(Rates!$E$6:$E$30,MATCH(E187,Rates!$A$6:$A$30,0)))),0))</f>
        <v/>
      </c>
      <c r="J187" s="23" t="str">
        <f aca="false">IF(E187="","",ROUND(F187*I187,0))</f>
        <v/>
      </c>
      <c r="K187" s="24" t="str">
        <f aca="false">IF(OR(G187="",J187=0),"",IF(MONTH(G187)=3,DATE(YEAR(G187),Settings!$C$9,Settings!$C$8),DATE(YEAR(G187),MONTH(G187)+1,Settings!$C$7)))</f>
        <v/>
      </c>
      <c r="L187" s="21"/>
      <c r="M187" s="8"/>
      <c r="N187" s="10" t="str">
        <f aca="false">IF(E187="","",IF(J187=0,"Below threshold",IF(L187="",IF(Settings!$C$11&gt;K187,"Overdue - not deposited","Pending (not yet due)"),IF(L187&lt;=K187,"Deposited on time","Deposited late"))))</f>
        <v/>
      </c>
      <c r="O187" s="25" t="str">
        <f aca="false">IF(OR(J187="",J187=0,G187=""),"",IF(N187="Deposited on time",0,IF(N187="Pending (not yet due)",0,MAX(0,(YEAR(IF(L187="",Settings!$C$11,L187))-YEAR(G187))*12+MONTH(IF(L187="",Settings!$C$11,L187))-MONTH(G187)+1))))</f>
        <v/>
      </c>
      <c r="P187" s="23" t="str">
        <f aca="false">IF(O187="","",ROUND(J187*Settings!$C$10*O187,0))</f>
        <v/>
      </c>
    </row>
    <row r="188" customFormat="false" ht="15" hidden="false" customHeight="false" outlineLevel="0" collapsed="false">
      <c r="A188" s="8"/>
      <c r="B188" s="8"/>
      <c r="C188" s="8"/>
      <c r="D188" s="8"/>
      <c r="E188" s="8"/>
      <c r="F188" s="18"/>
      <c r="G188" s="21"/>
      <c r="H188" s="11" t="str">
        <f aca="false">IF(E188="","",IFERROR(INDEX(Rates!$B$6:$B$30,MATCH(E188,Rates!$A$6:$A$30,0)),"Not in rate table"))</f>
        <v/>
      </c>
      <c r="I188" s="22" t="str">
        <f aca="false">IF(E188="","",IFERROR(IF(F188&lt;=INDEX(Rates!$C$6:$C$30,MATCH(E188,Rates!$A$6:$A$30,0)),0,IF(D188="Yes",INDEX(Rates!$D$6:$D$30,MATCH(E188,Rates!$A$6:$A$30,0)),INDEX(Rates!$E$6:$E$30,MATCH(E188,Rates!$A$6:$A$30,0)))),0))</f>
        <v/>
      </c>
      <c r="J188" s="23" t="str">
        <f aca="false">IF(E188="","",ROUND(F188*I188,0))</f>
        <v/>
      </c>
      <c r="K188" s="24" t="str">
        <f aca="false">IF(OR(G188="",J188=0),"",IF(MONTH(G188)=3,DATE(YEAR(G188),Settings!$C$9,Settings!$C$8),DATE(YEAR(G188),MONTH(G188)+1,Settings!$C$7)))</f>
        <v/>
      </c>
      <c r="L188" s="21"/>
      <c r="M188" s="8"/>
      <c r="N188" s="10" t="str">
        <f aca="false">IF(E188="","",IF(J188=0,"Below threshold",IF(L188="",IF(Settings!$C$11&gt;K188,"Overdue - not deposited","Pending (not yet due)"),IF(L188&lt;=K188,"Deposited on time","Deposited late"))))</f>
        <v/>
      </c>
      <c r="O188" s="25" t="str">
        <f aca="false">IF(OR(J188="",J188=0,G188=""),"",IF(N188="Deposited on time",0,IF(N188="Pending (not yet due)",0,MAX(0,(YEAR(IF(L188="",Settings!$C$11,L188))-YEAR(G188))*12+MONTH(IF(L188="",Settings!$C$11,L188))-MONTH(G188)+1))))</f>
        <v/>
      </c>
      <c r="P188" s="23" t="str">
        <f aca="false">IF(O188="","",ROUND(J188*Settings!$C$10*O188,0))</f>
        <v/>
      </c>
    </row>
    <row r="189" customFormat="false" ht="15" hidden="false" customHeight="false" outlineLevel="0" collapsed="false">
      <c r="A189" s="8"/>
      <c r="B189" s="8"/>
      <c r="C189" s="8"/>
      <c r="D189" s="8"/>
      <c r="E189" s="8"/>
      <c r="F189" s="18"/>
      <c r="G189" s="21"/>
      <c r="H189" s="11" t="str">
        <f aca="false">IF(E189="","",IFERROR(INDEX(Rates!$B$6:$B$30,MATCH(E189,Rates!$A$6:$A$30,0)),"Not in rate table"))</f>
        <v/>
      </c>
      <c r="I189" s="22" t="str">
        <f aca="false">IF(E189="","",IFERROR(IF(F189&lt;=INDEX(Rates!$C$6:$C$30,MATCH(E189,Rates!$A$6:$A$30,0)),0,IF(D189="Yes",INDEX(Rates!$D$6:$D$30,MATCH(E189,Rates!$A$6:$A$30,0)),INDEX(Rates!$E$6:$E$30,MATCH(E189,Rates!$A$6:$A$30,0)))),0))</f>
        <v/>
      </c>
      <c r="J189" s="23" t="str">
        <f aca="false">IF(E189="","",ROUND(F189*I189,0))</f>
        <v/>
      </c>
      <c r="K189" s="24" t="str">
        <f aca="false">IF(OR(G189="",J189=0),"",IF(MONTH(G189)=3,DATE(YEAR(G189),Settings!$C$9,Settings!$C$8),DATE(YEAR(G189),MONTH(G189)+1,Settings!$C$7)))</f>
        <v/>
      </c>
      <c r="L189" s="21"/>
      <c r="M189" s="8"/>
      <c r="N189" s="10" t="str">
        <f aca="false">IF(E189="","",IF(J189=0,"Below threshold",IF(L189="",IF(Settings!$C$11&gt;K189,"Overdue - not deposited","Pending (not yet due)"),IF(L189&lt;=K189,"Deposited on time","Deposited late"))))</f>
        <v/>
      </c>
      <c r="O189" s="25" t="str">
        <f aca="false">IF(OR(J189="",J189=0,G189=""),"",IF(N189="Deposited on time",0,IF(N189="Pending (not yet due)",0,MAX(0,(YEAR(IF(L189="",Settings!$C$11,L189))-YEAR(G189))*12+MONTH(IF(L189="",Settings!$C$11,L189))-MONTH(G189)+1))))</f>
        <v/>
      </c>
      <c r="P189" s="23" t="str">
        <f aca="false">IF(O189="","",ROUND(J189*Settings!$C$10*O189,0))</f>
        <v/>
      </c>
    </row>
    <row r="190" customFormat="false" ht="15" hidden="false" customHeight="false" outlineLevel="0" collapsed="false">
      <c r="A190" s="8"/>
      <c r="B190" s="8"/>
      <c r="C190" s="8"/>
      <c r="D190" s="8"/>
      <c r="E190" s="8"/>
      <c r="F190" s="18"/>
      <c r="G190" s="21"/>
      <c r="H190" s="11" t="str">
        <f aca="false">IF(E190="","",IFERROR(INDEX(Rates!$B$6:$B$30,MATCH(E190,Rates!$A$6:$A$30,0)),"Not in rate table"))</f>
        <v/>
      </c>
      <c r="I190" s="22" t="str">
        <f aca="false">IF(E190="","",IFERROR(IF(F190&lt;=INDEX(Rates!$C$6:$C$30,MATCH(E190,Rates!$A$6:$A$30,0)),0,IF(D190="Yes",INDEX(Rates!$D$6:$D$30,MATCH(E190,Rates!$A$6:$A$30,0)),INDEX(Rates!$E$6:$E$30,MATCH(E190,Rates!$A$6:$A$30,0)))),0))</f>
        <v/>
      </c>
      <c r="J190" s="23" t="str">
        <f aca="false">IF(E190="","",ROUND(F190*I190,0))</f>
        <v/>
      </c>
      <c r="K190" s="24" t="str">
        <f aca="false">IF(OR(G190="",J190=0),"",IF(MONTH(G190)=3,DATE(YEAR(G190),Settings!$C$9,Settings!$C$8),DATE(YEAR(G190),MONTH(G190)+1,Settings!$C$7)))</f>
        <v/>
      </c>
      <c r="L190" s="21"/>
      <c r="M190" s="8"/>
      <c r="N190" s="10" t="str">
        <f aca="false">IF(E190="","",IF(J190=0,"Below threshold",IF(L190="",IF(Settings!$C$11&gt;K190,"Overdue - not deposited","Pending (not yet due)"),IF(L190&lt;=K190,"Deposited on time","Deposited late"))))</f>
        <v/>
      </c>
      <c r="O190" s="25" t="str">
        <f aca="false">IF(OR(J190="",J190=0,G190=""),"",IF(N190="Deposited on time",0,IF(N190="Pending (not yet due)",0,MAX(0,(YEAR(IF(L190="",Settings!$C$11,L190))-YEAR(G190))*12+MONTH(IF(L190="",Settings!$C$11,L190))-MONTH(G190)+1))))</f>
        <v/>
      </c>
      <c r="P190" s="23" t="str">
        <f aca="false">IF(O190="","",ROUND(J190*Settings!$C$10*O190,0))</f>
        <v/>
      </c>
    </row>
    <row r="191" customFormat="false" ht="15" hidden="false" customHeight="false" outlineLevel="0" collapsed="false">
      <c r="A191" s="8"/>
      <c r="B191" s="8"/>
      <c r="C191" s="8"/>
      <c r="D191" s="8"/>
      <c r="E191" s="8"/>
      <c r="F191" s="18"/>
      <c r="G191" s="21"/>
      <c r="H191" s="11" t="str">
        <f aca="false">IF(E191="","",IFERROR(INDEX(Rates!$B$6:$B$30,MATCH(E191,Rates!$A$6:$A$30,0)),"Not in rate table"))</f>
        <v/>
      </c>
      <c r="I191" s="22" t="str">
        <f aca="false">IF(E191="","",IFERROR(IF(F191&lt;=INDEX(Rates!$C$6:$C$30,MATCH(E191,Rates!$A$6:$A$30,0)),0,IF(D191="Yes",INDEX(Rates!$D$6:$D$30,MATCH(E191,Rates!$A$6:$A$30,0)),INDEX(Rates!$E$6:$E$30,MATCH(E191,Rates!$A$6:$A$30,0)))),0))</f>
        <v/>
      </c>
      <c r="J191" s="23" t="str">
        <f aca="false">IF(E191="","",ROUND(F191*I191,0))</f>
        <v/>
      </c>
      <c r="K191" s="24" t="str">
        <f aca="false">IF(OR(G191="",J191=0),"",IF(MONTH(G191)=3,DATE(YEAR(G191),Settings!$C$9,Settings!$C$8),DATE(YEAR(G191),MONTH(G191)+1,Settings!$C$7)))</f>
        <v/>
      </c>
      <c r="L191" s="21"/>
      <c r="M191" s="8"/>
      <c r="N191" s="10" t="str">
        <f aca="false">IF(E191="","",IF(J191=0,"Below threshold",IF(L191="",IF(Settings!$C$11&gt;K191,"Overdue - not deposited","Pending (not yet due)"),IF(L191&lt;=K191,"Deposited on time","Deposited late"))))</f>
        <v/>
      </c>
      <c r="O191" s="25" t="str">
        <f aca="false">IF(OR(J191="",J191=0,G191=""),"",IF(N191="Deposited on time",0,IF(N191="Pending (not yet due)",0,MAX(0,(YEAR(IF(L191="",Settings!$C$11,L191))-YEAR(G191))*12+MONTH(IF(L191="",Settings!$C$11,L191))-MONTH(G191)+1))))</f>
        <v/>
      </c>
      <c r="P191" s="23" t="str">
        <f aca="false">IF(O191="","",ROUND(J191*Settings!$C$10*O191,0))</f>
        <v/>
      </c>
    </row>
    <row r="192" customFormat="false" ht="15" hidden="false" customHeight="false" outlineLevel="0" collapsed="false">
      <c r="A192" s="8"/>
      <c r="B192" s="8"/>
      <c r="C192" s="8"/>
      <c r="D192" s="8"/>
      <c r="E192" s="8"/>
      <c r="F192" s="18"/>
      <c r="G192" s="21"/>
      <c r="H192" s="11" t="str">
        <f aca="false">IF(E192="","",IFERROR(INDEX(Rates!$B$6:$B$30,MATCH(E192,Rates!$A$6:$A$30,0)),"Not in rate table"))</f>
        <v/>
      </c>
      <c r="I192" s="22" t="str">
        <f aca="false">IF(E192="","",IFERROR(IF(F192&lt;=INDEX(Rates!$C$6:$C$30,MATCH(E192,Rates!$A$6:$A$30,0)),0,IF(D192="Yes",INDEX(Rates!$D$6:$D$30,MATCH(E192,Rates!$A$6:$A$30,0)),INDEX(Rates!$E$6:$E$30,MATCH(E192,Rates!$A$6:$A$30,0)))),0))</f>
        <v/>
      </c>
      <c r="J192" s="23" t="str">
        <f aca="false">IF(E192="","",ROUND(F192*I192,0))</f>
        <v/>
      </c>
      <c r="K192" s="24" t="str">
        <f aca="false">IF(OR(G192="",J192=0),"",IF(MONTH(G192)=3,DATE(YEAR(G192),Settings!$C$9,Settings!$C$8),DATE(YEAR(G192),MONTH(G192)+1,Settings!$C$7)))</f>
        <v/>
      </c>
      <c r="L192" s="21"/>
      <c r="M192" s="8"/>
      <c r="N192" s="10" t="str">
        <f aca="false">IF(E192="","",IF(J192=0,"Below threshold",IF(L192="",IF(Settings!$C$11&gt;K192,"Overdue - not deposited","Pending (not yet due)"),IF(L192&lt;=K192,"Deposited on time","Deposited late"))))</f>
        <v/>
      </c>
      <c r="O192" s="25" t="str">
        <f aca="false">IF(OR(J192="",J192=0,G192=""),"",IF(N192="Deposited on time",0,IF(N192="Pending (not yet due)",0,MAX(0,(YEAR(IF(L192="",Settings!$C$11,L192))-YEAR(G192))*12+MONTH(IF(L192="",Settings!$C$11,L192))-MONTH(G192)+1))))</f>
        <v/>
      </c>
      <c r="P192" s="23" t="str">
        <f aca="false">IF(O192="","",ROUND(J192*Settings!$C$10*O192,0))</f>
        <v/>
      </c>
    </row>
    <row r="193" customFormat="false" ht="15" hidden="false" customHeight="false" outlineLevel="0" collapsed="false">
      <c r="A193" s="8"/>
      <c r="B193" s="8"/>
      <c r="C193" s="8"/>
      <c r="D193" s="8"/>
      <c r="E193" s="8"/>
      <c r="F193" s="18"/>
      <c r="G193" s="21"/>
      <c r="H193" s="11" t="str">
        <f aca="false">IF(E193="","",IFERROR(INDEX(Rates!$B$6:$B$30,MATCH(E193,Rates!$A$6:$A$30,0)),"Not in rate table"))</f>
        <v/>
      </c>
      <c r="I193" s="22" t="str">
        <f aca="false">IF(E193="","",IFERROR(IF(F193&lt;=INDEX(Rates!$C$6:$C$30,MATCH(E193,Rates!$A$6:$A$30,0)),0,IF(D193="Yes",INDEX(Rates!$D$6:$D$30,MATCH(E193,Rates!$A$6:$A$30,0)),INDEX(Rates!$E$6:$E$30,MATCH(E193,Rates!$A$6:$A$30,0)))),0))</f>
        <v/>
      </c>
      <c r="J193" s="23" t="str">
        <f aca="false">IF(E193="","",ROUND(F193*I193,0))</f>
        <v/>
      </c>
      <c r="K193" s="24" t="str">
        <f aca="false">IF(OR(G193="",J193=0),"",IF(MONTH(G193)=3,DATE(YEAR(G193),Settings!$C$9,Settings!$C$8),DATE(YEAR(G193),MONTH(G193)+1,Settings!$C$7)))</f>
        <v/>
      </c>
      <c r="L193" s="21"/>
      <c r="M193" s="8"/>
      <c r="N193" s="10" t="str">
        <f aca="false">IF(E193="","",IF(J193=0,"Below threshold",IF(L193="",IF(Settings!$C$11&gt;K193,"Overdue - not deposited","Pending (not yet due)"),IF(L193&lt;=K193,"Deposited on time","Deposited late"))))</f>
        <v/>
      </c>
      <c r="O193" s="25" t="str">
        <f aca="false">IF(OR(J193="",J193=0,G193=""),"",IF(N193="Deposited on time",0,IF(N193="Pending (not yet due)",0,MAX(0,(YEAR(IF(L193="",Settings!$C$11,L193))-YEAR(G193))*12+MONTH(IF(L193="",Settings!$C$11,L193))-MONTH(G193)+1))))</f>
        <v/>
      </c>
      <c r="P193" s="23" t="str">
        <f aca="false">IF(O193="","",ROUND(J193*Settings!$C$10*O193,0))</f>
        <v/>
      </c>
    </row>
    <row r="194" customFormat="false" ht="15" hidden="false" customHeight="false" outlineLevel="0" collapsed="false">
      <c r="A194" s="8"/>
      <c r="B194" s="8"/>
      <c r="C194" s="8"/>
      <c r="D194" s="8"/>
      <c r="E194" s="8"/>
      <c r="F194" s="18"/>
      <c r="G194" s="21"/>
      <c r="H194" s="11" t="str">
        <f aca="false">IF(E194="","",IFERROR(INDEX(Rates!$B$6:$B$30,MATCH(E194,Rates!$A$6:$A$30,0)),"Not in rate table"))</f>
        <v/>
      </c>
      <c r="I194" s="22" t="str">
        <f aca="false">IF(E194="","",IFERROR(IF(F194&lt;=INDEX(Rates!$C$6:$C$30,MATCH(E194,Rates!$A$6:$A$30,0)),0,IF(D194="Yes",INDEX(Rates!$D$6:$D$30,MATCH(E194,Rates!$A$6:$A$30,0)),INDEX(Rates!$E$6:$E$30,MATCH(E194,Rates!$A$6:$A$30,0)))),0))</f>
        <v/>
      </c>
      <c r="J194" s="23" t="str">
        <f aca="false">IF(E194="","",ROUND(F194*I194,0))</f>
        <v/>
      </c>
      <c r="K194" s="24" t="str">
        <f aca="false">IF(OR(G194="",J194=0),"",IF(MONTH(G194)=3,DATE(YEAR(G194),Settings!$C$9,Settings!$C$8),DATE(YEAR(G194),MONTH(G194)+1,Settings!$C$7)))</f>
        <v/>
      </c>
      <c r="L194" s="21"/>
      <c r="M194" s="8"/>
      <c r="N194" s="10" t="str">
        <f aca="false">IF(E194="","",IF(J194=0,"Below threshold",IF(L194="",IF(Settings!$C$11&gt;K194,"Overdue - not deposited","Pending (not yet due)"),IF(L194&lt;=K194,"Deposited on time","Deposited late"))))</f>
        <v/>
      </c>
      <c r="O194" s="25" t="str">
        <f aca="false">IF(OR(J194="",J194=0,G194=""),"",IF(N194="Deposited on time",0,IF(N194="Pending (not yet due)",0,MAX(0,(YEAR(IF(L194="",Settings!$C$11,L194))-YEAR(G194))*12+MONTH(IF(L194="",Settings!$C$11,L194))-MONTH(G194)+1))))</f>
        <v/>
      </c>
      <c r="P194" s="23" t="str">
        <f aca="false">IF(O194="","",ROUND(J194*Settings!$C$10*O194,0))</f>
        <v/>
      </c>
    </row>
    <row r="195" customFormat="false" ht="15" hidden="false" customHeight="false" outlineLevel="0" collapsed="false">
      <c r="A195" s="8"/>
      <c r="B195" s="8"/>
      <c r="C195" s="8"/>
      <c r="D195" s="8"/>
      <c r="E195" s="8"/>
      <c r="F195" s="18"/>
      <c r="G195" s="21"/>
      <c r="H195" s="11" t="str">
        <f aca="false">IF(E195="","",IFERROR(INDEX(Rates!$B$6:$B$30,MATCH(E195,Rates!$A$6:$A$30,0)),"Not in rate table"))</f>
        <v/>
      </c>
      <c r="I195" s="22" t="str">
        <f aca="false">IF(E195="","",IFERROR(IF(F195&lt;=INDEX(Rates!$C$6:$C$30,MATCH(E195,Rates!$A$6:$A$30,0)),0,IF(D195="Yes",INDEX(Rates!$D$6:$D$30,MATCH(E195,Rates!$A$6:$A$30,0)),INDEX(Rates!$E$6:$E$30,MATCH(E195,Rates!$A$6:$A$30,0)))),0))</f>
        <v/>
      </c>
      <c r="J195" s="23" t="str">
        <f aca="false">IF(E195="","",ROUND(F195*I195,0))</f>
        <v/>
      </c>
      <c r="K195" s="24" t="str">
        <f aca="false">IF(OR(G195="",J195=0),"",IF(MONTH(G195)=3,DATE(YEAR(G195),Settings!$C$9,Settings!$C$8),DATE(YEAR(G195),MONTH(G195)+1,Settings!$C$7)))</f>
        <v/>
      </c>
      <c r="L195" s="21"/>
      <c r="M195" s="8"/>
      <c r="N195" s="10" t="str">
        <f aca="false">IF(E195="","",IF(J195=0,"Below threshold",IF(L195="",IF(Settings!$C$11&gt;K195,"Overdue - not deposited","Pending (not yet due)"),IF(L195&lt;=K195,"Deposited on time","Deposited late"))))</f>
        <v/>
      </c>
      <c r="O195" s="25" t="str">
        <f aca="false">IF(OR(J195="",J195=0,G195=""),"",IF(N195="Deposited on time",0,IF(N195="Pending (not yet due)",0,MAX(0,(YEAR(IF(L195="",Settings!$C$11,L195))-YEAR(G195))*12+MONTH(IF(L195="",Settings!$C$11,L195))-MONTH(G195)+1))))</f>
        <v/>
      </c>
      <c r="P195" s="23" t="str">
        <f aca="false">IF(O195="","",ROUND(J195*Settings!$C$10*O195,0))</f>
        <v/>
      </c>
    </row>
    <row r="196" customFormat="false" ht="15" hidden="false" customHeight="false" outlineLevel="0" collapsed="false">
      <c r="A196" s="8"/>
      <c r="B196" s="8"/>
      <c r="C196" s="8"/>
      <c r="D196" s="8"/>
      <c r="E196" s="8"/>
      <c r="F196" s="18"/>
      <c r="G196" s="21"/>
      <c r="H196" s="11" t="str">
        <f aca="false">IF(E196="","",IFERROR(INDEX(Rates!$B$6:$B$30,MATCH(E196,Rates!$A$6:$A$30,0)),"Not in rate table"))</f>
        <v/>
      </c>
      <c r="I196" s="22" t="str">
        <f aca="false">IF(E196="","",IFERROR(IF(F196&lt;=INDEX(Rates!$C$6:$C$30,MATCH(E196,Rates!$A$6:$A$30,0)),0,IF(D196="Yes",INDEX(Rates!$D$6:$D$30,MATCH(E196,Rates!$A$6:$A$30,0)),INDEX(Rates!$E$6:$E$30,MATCH(E196,Rates!$A$6:$A$30,0)))),0))</f>
        <v/>
      </c>
      <c r="J196" s="23" t="str">
        <f aca="false">IF(E196="","",ROUND(F196*I196,0))</f>
        <v/>
      </c>
      <c r="K196" s="24" t="str">
        <f aca="false">IF(OR(G196="",J196=0),"",IF(MONTH(G196)=3,DATE(YEAR(G196),Settings!$C$9,Settings!$C$8),DATE(YEAR(G196),MONTH(G196)+1,Settings!$C$7)))</f>
        <v/>
      </c>
      <c r="L196" s="21"/>
      <c r="M196" s="8"/>
      <c r="N196" s="10" t="str">
        <f aca="false">IF(E196="","",IF(J196=0,"Below threshold",IF(L196="",IF(Settings!$C$11&gt;K196,"Overdue - not deposited","Pending (not yet due)"),IF(L196&lt;=K196,"Deposited on time","Deposited late"))))</f>
        <v/>
      </c>
      <c r="O196" s="25" t="str">
        <f aca="false">IF(OR(J196="",J196=0,G196=""),"",IF(N196="Deposited on time",0,IF(N196="Pending (not yet due)",0,MAX(0,(YEAR(IF(L196="",Settings!$C$11,L196))-YEAR(G196))*12+MONTH(IF(L196="",Settings!$C$11,L196))-MONTH(G196)+1))))</f>
        <v/>
      </c>
      <c r="P196" s="23" t="str">
        <f aca="false">IF(O196="","",ROUND(J196*Settings!$C$10*O196,0))</f>
        <v/>
      </c>
    </row>
    <row r="197" customFormat="false" ht="15" hidden="false" customHeight="false" outlineLevel="0" collapsed="false">
      <c r="A197" s="8"/>
      <c r="B197" s="8"/>
      <c r="C197" s="8"/>
      <c r="D197" s="8"/>
      <c r="E197" s="8"/>
      <c r="F197" s="18"/>
      <c r="G197" s="21"/>
      <c r="H197" s="11" t="str">
        <f aca="false">IF(E197="","",IFERROR(INDEX(Rates!$B$6:$B$30,MATCH(E197,Rates!$A$6:$A$30,0)),"Not in rate table"))</f>
        <v/>
      </c>
      <c r="I197" s="22" t="str">
        <f aca="false">IF(E197="","",IFERROR(IF(F197&lt;=INDEX(Rates!$C$6:$C$30,MATCH(E197,Rates!$A$6:$A$30,0)),0,IF(D197="Yes",INDEX(Rates!$D$6:$D$30,MATCH(E197,Rates!$A$6:$A$30,0)),INDEX(Rates!$E$6:$E$30,MATCH(E197,Rates!$A$6:$A$30,0)))),0))</f>
        <v/>
      </c>
      <c r="J197" s="23" t="str">
        <f aca="false">IF(E197="","",ROUND(F197*I197,0))</f>
        <v/>
      </c>
      <c r="K197" s="24" t="str">
        <f aca="false">IF(OR(G197="",J197=0),"",IF(MONTH(G197)=3,DATE(YEAR(G197),Settings!$C$9,Settings!$C$8),DATE(YEAR(G197),MONTH(G197)+1,Settings!$C$7)))</f>
        <v/>
      </c>
      <c r="L197" s="21"/>
      <c r="M197" s="8"/>
      <c r="N197" s="10" t="str">
        <f aca="false">IF(E197="","",IF(J197=0,"Below threshold",IF(L197="",IF(Settings!$C$11&gt;K197,"Overdue - not deposited","Pending (not yet due)"),IF(L197&lt;=K197,"Deposited on time","Deposited late"))))</f>
        <v/>
      </c>
      <c r="O197" s="25" t="str">
        <f aca="false">IF(OR(J197="",J197=0,G197=""),"",IF(N197="Deposited on time",0,IF(N197="Pending (not yet due)",0,MAX(0,(YEAR(IF(L197="",Settings!$C$11,L197))-YEAR(G197))*12+MONTH(IF(L197="",Settings!$C$11,L197))-MONTH(G197)+1))))</f>
        <v/>
      </c>
      <c r="P197" s="23" t="str">
        <f aca="false">IF(O197="","",ROUND(J197*Settings!$C$10*O197,0))</f>
        <v/>
      </c>
    </row>
    <row r="198" customFormat="false" ht="15" hidden="false" customHeight="false" outlineLevel="0" collapsed="false">
      <c r="A198" s="8"/>
      <c r="B198" s="8"/>
      <c r="C198" s="8"/>
      <c r="D198" s="8"/>
      <c r="E198" s="8"/>
      <c r="F198" s="18"/>
      <c r="G198" s="21"/>
      <c r="H198" s="11" t="str">
        <f aca="false">IF(E198="","",IFERROR(INDEX(Rates!$B$6:$B$30,MATCH(E198,Rates!$A$6:$A$30,0)),"Not in rate table"))</f>
        <v/>
      </c>
      <c r="I198" s="22" t="str">
        <f aca="false">IF(E198="","",IFERROR(IF(F198&lt;=INDEX(Rates!$C$6:$C$30,MATCH(E198,Rates!$A$6:$A$30,0)),0,IF(D198="Yes",INDEX(Rates!$D$6:$D$30,MATCH(E198,Rates!$A$6:$A$30,0)),INDEX(Rates!$E$6:$E$30,MATCH(E198,Rates!$A$6:$A$30,0)))),0))</f>
        <v/>
      </c>
      <c r="J198" s="23" t="str">
        <f aca="false">IF(E198="","",ROUND(F198*I198,0))</f>
        <v/>
      </c>
      <c r="K198" s="24" t="str">
        <f aca="false">IF(OR(G198="",J198=0),"",IF(MONTH(G198)=3,DATE(YEAR(G198),Settings!$C$9,Settings!$C$8),DATE(YEAR(G198),MONTH(G198)+1,Settings!$C$7)))</f>
        <v/>
      </c>
      <c r="L198" s="21"/>
      <c r="M198" s="8"/>
      <c r="N198" s="10" t="str">
        <f aca="false">IF(E198="","",IF(J198=0,"Below threshold",IF(L198="",IF(Settings!$C$11&gt;K198,"Overdue - not deposited","Pending (not yet due)"),IF(L198&lt;=K198,"Deposited on time","Deposited late"))))</f>
        <v/>
      </c>
      <c r="O198" s="25" t="str">
        <f aca="false">IF(OR(J198="",J198=0,G198=""),"",IF(N198="Deposited on time",0,IF(N198="Pending (not yet due)",0,MAX(0,(YEAR(IF(L198="",Settings!$C$11,L198))-YEAR(G198))*12+MONTH(IF(L198="",Settings!$C$11,L198))-MONTH(G198)+1))))</f>
        <v/>
      </c>
      <c r="P198" s="23" t="str">
        <f aca="false">IF(O198="","",ROUND(J198*Settings!$C$10*O198,0))</f>
        <v/>
      </c>
    </row>
    <row r="199" customFormat="false" ht="15" hidden="false" customHeight="false" outlineLevel="0" collapsed="false">
      <c r="A199" s="8"/>
      <c r="B199" s="8"/>
      <c r="C199" s="8"/>
      <c r="D199" s="8"/>
      <c r="E199" s="8"/>
      <c r="F199" s="18"/>
      <c r="G199" s="21"/>
      <c r="H199" s="11" t="str">
        <f aca="false">IF(E199="","",IFERROR(INDEX(Rates!$B$6:$B$30,MATCH(E199,Rates!$A$6:$A$30,0)),"Not in rate table"))</f>
        <v/>
      </c>
      <c r="I199" s="22" t="str">
        <f aca="false">IF(E199="","",IFERROR(IF(F199&lt;=INDEX(Rates!$C$6:$C$30,MATCH(E199,Rates!$A$6:$A$30,0)),0,IF(D199="Yes",INDEX(Rates!$D$6:$D$30,MATCH(E199,Rates!$A$6:$A$30,0)),INDEX(Rates!$E$6:$E$30,MATCH(E199,Rates!$A$6:$A$30,0)))),0))</f>
        <v/>
      </c>
      <c r="J199" s="23" t="str">
        <f aca="false">IF(E199="","",ROUND(F199*I199,0))</f>
        <v/>
      </c>
      <c r="K199" s="24" t="str">
        <f aca="false">IF(OR(G199="",J199=0),"",IF(MONTH(G199)=3,DATE(YEAR(G199),Settings!$C$9,Settings!$C$8),DATE(YEAR(G199),MONTH(G199)+1,Settings!$C$7)))</f>
        <v/>
      </c>
      <c r="L199" s="21"/>
      <c r="M199" s="8"/>
      <c r="N199" s="10" t="str">
        <f aca="false">IF(E199="","",IF(J199=0,"Below threshold",IF(L199="",IF(Settings!$C$11&gt;K199,"Overdue - not deposited","Pending (not yet due)"),IF(L199&lt;=K199,"Deposited on time","Deposited late"))))</f>
        <v/>
      </c>
      <c r="O199" s="25" t="str">
        <f aca="false">IF(OR(J199="",J199=0,G199=""),"",IF(N199="Deposited on time",0,IF(N199="Pending (not yet due)",0,MAX(0,(YEAR(IF(L199="",Settings!$C$11,L199))-YEAR(G199))*12+MONTH(IF(L199="",Settings!$C$11,L199))-MONTH(G199)+1))))</f>
        <v/>
      </c>
      <c r="P199" s="23" t="str">
        <f aca="false">IF(O199="","",ROUND(J199*Settings!$C$10*O199,0))</f>
        <v/>
      </c>
    </row>
    <row r="200" customFormat="false" ht="15" hidden="false" customHeight="false" outlineLevel="0" collapsed="false">
      <c r="A200" s="8"/>
      <c r="B200" s="8"/>
      <c r="C200" s="8"/>
      <c r="D200" s="8"/>
      <c r="E200" s="8"/>
      <c r="F200" s="18"/>
      <c r="G200" s="21"/>
      <c r="H200" s="11" t="str">
        <f aca="false">IF(E200="","",IFERROR(INDEX(Rates!$B$6:$B$30,MATCH(E200,Rates!$A$6:$A$30,0)),"Not in rate table"))</f>
        <v/>
      </c>
      <c r="I200" s="22" t="str">
        <f aca="false">IF(E200="","",IFERROR(IF(F200&lt;=INDEX(Rates!$C$6:$C$30,MATCH(E200,Rates!$A$6:$A$30,0)),0,IF(D200="Yes",INDEX(Rates!$D$6:$D$30,MATCH(E200,Rates!$A$6:$A$30,0)),INDEX(Rates!$E$6:$E$30,MATCH(E200,Rates!$A$6:$A$30,0)))),0))</f>
        <v/>
      </c>
      <c r="J200" s="23" t="str">
        <f aca="false">IF(E200="","",ROUND(F200*I200,0))</f>
        <v/>
      </c>
      <c r="K200" s="24" t="str">
        <f aca="false">IF(OR(G200="",J200=0),"",IF(MONTH(G200)=3,DATE(YEAR(G200),Settings!$C$9,Settings!$C$8),DATE(YEAR(G200),MONTH(G200)+1,Settings!$C$7)))</f>
        <v/>
      </c>
      <c r="L200" s="21"/>
      <c r="M200" s="8"/>
      <c r="N200" s="10" t="str">
        <f aca="false">IF(E200="","",IF(J200=0,"Below threshold",IF(L200="",IF(Settings!$C$11&gt;K200,"Overdue - not deposited","Pending (not yet due)"),IF(L200&lt;=K200,"Deposited on time","Deposited late"))))</f>
        <v/>
      </c>
      <c r="O200" s="25" t="str">
        <f aca="false">IF(OR(J200="",J200=0,G200=""),"",IF(N200="Deposited on time",0,IF(N200="Pending (not yet due)",0,MAX(0,(YEAR(IF(L200="",Settings!$C$11,L200))-YEAR(G200))*12+MONTH(IF(L200="",Settings!$C$11,L200))-MONTH(G200)+1))))</f>
        <v/>
      </c>
      <c r="P200" s="23" t="str">
        <f aca="false">IF(O200="","",ROUND(J200*Settings!$C$10*O200,0))</f>
        <v/>
      </c>
    </row>
    <row r="201" customFormat="false" ht="15" hidden="false" customHeight="false" outlineLevel="0" collapsed="false">
      <c r="A201" s="8"/>
      <c r="B201" s="8"/>
      <c r="C201" s="8"/>
      <c r="D201" s="8"/>
      <c r="E201" s="8"/>
      <c r="F201" s="18"/>
      <c r="G201" s="21"/>
      <c r="H201" s="11" t="str">
        <f aca="false">IF(E201="","",IFERROR(INDEX(Rates!$B$6:$B$30,MATCH(E201,Rates!$A$6:$A$30,0)),"Not in rate table"))</f>
        <v/>
      </c>
      <c r="I201" s="22" t="str">
        <f aca="false">IF(E201="","",IFERROR(IF(F201&lt;=INDEX(Rates!$C$6:$C$30,MATCH(E201,Rates!$A$6:$A$30,0)),0,IF(D201="Yes",INDEX(Rates!$D$6:$D$30,MATCH(E201,Rates!$A$6:$A$30,0)),INDEX(Rates!$E$6:$E$30,MATCH(E201,Rates!$A$6:$A$30,0)))),0))</f>
        <v/>
      </c>
      <c r="J201" s="23" t="str">
        <f aca="false">IF(E201="","",ROUND(F201*I201,0))</f>
        <v/>
      </c>
      <c r="K201" s="24" t="str">
        <f aca="false">IF(OR(G201="",J201=0),"",IF(MONTH(G201)=3,DATE(YEAR(G201),Settings!$C$9,Settings!$C$8),DATE(YEAR(G201),MONTH(G201)+1,Settings!$C$7)))</f>
        <v/>
      </c>
      <c r="L201" s="21"/>
      <c r="M201" s="8"/>
      <c r="N201" s="10" t="str">
        <f aca="false">IF(E201="","",IF(J201=0,"Below threshold",IF(L201="",IF(Settings!$C$11&gt;K201,"Overdue - not deposited","Pending (not yet due)"),IF(L201&lt;=K201,"Deposited on time","Deposited late"))))</f>
        <v/>
      </c>
      <c r="O201" s="25" t="str">
        <f aca="false">IF(OR(J201="",J201=0,G201=""),"",IF(N201="Deposited on time",0,IF(N201="Pending (not yet due)",0,MAX(0,(YEAR(IF(L201="",Settings!$C$11,L201))-YEAR(G201))*12+MONTH(IF(L201="",Settings!$C$11,L201))-MONTH(G201)+1))))</f>
        <v/>
      </c>
      <c r="P201" s="23" t="str">
        <f aca="false">IF(O201="","",ROUND(J201*Settings!$C$10*O201,0))</f>
        <v/>
      </c>
    </row>
    <row r="202" customFormat="false" ht="15" hidden="false" customHeight="false" outlineLevel="0" collapsed="false">
      <c r="A202" s="8"/>
      <c r="B202" s="8"/>
      <c r="C202" s="8"/>
      <c r="D202" s="8"/>
      <c r="E202" s="8"/>
      <c r="F202" s="18"/>
      <c r="G202" s="21"/>
      <c r="H202" s="11" t="str">
        <f aca="false">IF(E202="","",IFERROR(INDEX(Rates!$B$6:$B$30,MATCH(E202,Rates!$A$6:$A$30,0)),"Not in rate table"))</f>
        <v/>
      </c>
      <c r="I202" s="22" t="str">
        <f aca="false">IF(E202="","",IFERROR(IF(F202&lt;=INDEX(Rates!$C$6:$C$30,MATCH(E202,Rates!$A$6:$A$30,0)),0,IF(D202="Yes",INDEX(Rates!$D$6:$D$30,MATCH(E202,Rates!$A$6:$A$30,0)),INDEX(Rates!$E$6:$E$30,MATCH(E202,Rates!$A$6:$A$30,0)))),0))</f>
        <v/>
      </c>
      <c r="J202" s="23" t="str">
        <f aca="false">IF(E202="","",ROUND(F202*I202,0))</f>
        <v/>
      </c>
      <c r="K202" s="24" t="str">
        <f aca="false">IF(OR(G202="",J202=0),"",IF(MONTH(G202)=3,DATE(YEAR(G202),Settings!$C$9,Settings!$C$8),DATE(YEAR(G202),MONTH(G202)+1,Settings!$C$7)))</f>
        <v/>
      </c>
      <c r="L202" s="21"/>
      <c r="M202" s="8"/>
      <c r="N202" s="10" t="str">
        <f aca="false">IF(E202="","",IF(J202=0,"Below threshold",IF(L202="",IF(Settings!$C$11&gt;K202,"Overdue - not deposited","Pending (not yet due)"),IF(L202&lt;=K202,"Deposited on time","Deposited late"))))</f>
        <v/>
      </c>
      <c r="O202" s="25" t="str">
        <f aca="false">IF(OR(J202="",J202=0,G202=""),"",IF(N202="Deposited on time",0,IF(N202="Pending (not yet due)",0,MAX(0,(YEAR(IF(L202="",Settings!$C$11,L202))-YEAR(G202))*12+MONTH(IF(L202="",Settings!$C$11,L202))-MONTH(G202)+1))))</f>
        <v/>
      </c>
      <c r="P202" s="23" t="str">
        <f aca="false">IF(O202="","",ROUND(J202*Settings!$C$10*O202,0))</f>
        <v/>
      </c>
    </row>
    <row r="203" customFormat="false" ht="15" hidden="false" customHeight="false" outlineLevel="0" collapsed="false">
      <c r="A203" s="8"/>
      <c r="B203" s="8"/>
      <c r="C203" s="8"/>
      <c r="D203" s="8"/>
      <c r="E203" s="8"/>
      <c r="F203" s="18"/>
      <c r="G203" s="21"/>
      <c r="H203" s="11" t="str">
        <f aca="false">IF(E203="","",IFERROR(INDEX(Rates!$B$6:$B$30,MATCH(E203,Rates!$A$6:$A$30,0)),"Not in rate table"))</f>
        <v/>
      </c>
      <c r="I203" s="22" t="str">
        <f aca="false">IF(E203="","",IFERROR(IF(F203&lt;=INDEX(Rates!$C$6:$C$30,MATCH(E203,Rates!$A$6:$A$30,0)),0,IF(D203="Yes",INDEX(Rates!$D$6:$D$30,MATCH(E203,Rates!$A$6:$A$30,0)),INDEX(Rates!$E$6:$E$30,MATCH(E203,Rates!$A$6:$A$30,0)))),0))</f>
        <v/>
      </c>
      <c r="J203" s="23" t="str">
        <f aca="false">IF(E203="","",ROUND(F203*I203,0))</f>
        <v/>
      </c>
      <c r="K203" s="24" t="str">
        <f aca="false">IF(OR(G203="",J203=0),"",IF(MONTH(G203)=3,DATE(YEAR(G203),Settings!$C$9,Settings!$C$8),DATE(YEAR(G203),MONTH(G203)+1,Settings!$C$7)))</f>
        <v/>
      </c>
      <c r="L203" s="21"/>
      <c r="M203" s="8"/>
      <c r="N203" s="10" t="str">
        <f aca="false">IF(E203="","",IF(J203=0,"Below threshold",IF(L203="",IF(Settings!$C$11&gt;K203,"Overdue - not deposited","Pending (not yet due)"),IF(L203&lt;=K203,"Deposited on time","Deposited late"))))</f>
        <v/>
      </c>
      <c r="O203" s="25" t="str">
        <f aca="false">IF(OR(J203="",J203=0,G203=""),"",IF(N203="Deposited on time",0,IF(N203="Pending (not yet due)",0,MAX(0,(YEAR(IF(L203="",Settings!$C$11,L203))-YEAR(G203))*12+MONTH(IF(L203="",Settings!$C$11,L203))-MONTH(G203)+1))))</f>
        <v/>
      </c>
      <c r="P203" s="23" t="str">
        <f aca="false">IF(O203="","",ROUND(J203*Settings!$C$10*O203,0))</f>
        <v/>
      </c>
    </row>
    <row r="204" customFormat="false" ht="15" hidden="false" customHeight="false" outlineLevel="0" collapsed="false">
      <c r="A204" s="8"/>
      <c r="B204" s="8"/>
      <c r="C204" s="8"/>
      <c r="D204" s="8"/>
      <c r="E204" s="8"/>
      <c r="F204" s="18"/>
      <c r="G204" s="21"/>
      <c r="H204" s="11" t="str">
        <f aca="false">IF(E204="","",IFERROR(INDEX(Rates!$B$6:$B$30,MATCH(E204,Rates!$A$6:$A$30,0)),"Not in rate table"))</f>
        <v/>
      </c>
      <c r="I204" s="22" t="str">
        <f aca="false">IF(E204="","",IFERROR(IF(F204&lt;=INDEX(Rates!$C$6:$C$30,MATCH(E204,Rates!$A$6:$A$30,0)),0,IF(D204="Yes",INDEX(Rates!$D$6:$D$30,MATCH(E204,Rates!$A$6:$A$30,0)),INDEX(Rates!$E$6:$E$30,MATCH(E204,Rates!$A$6:$A$30,0)))),0))</f>
        <v/>
      </c>
      <c r="J204" s="23" t="str">
        <f aca="false">IF(E204="","",ROUND(F204*I204,0))</f>
        <v/>
      </c>
      <c r="K204" s="24" t="str">
        <f aca="false">IF(OR(G204="",J204=0),"",IF(MONTH(G204)=3,DATE(YEAR(G204),Settings!$C$9,Settings!$C$8),DATE(YEAR(G204),MONTH(G204)+1,Settings!$C$7)))</f>
        <v/>
      </c>
      <c r="L204" s="21"/>
      <c r="M204" s="8"/>
      <c r="N204" s="10" t="str">
        <f aca="false">IF(E204="","",IF(J204=0,"Below threshold",IF(L204="",IF(Settings!$C$11&gt;K204,"Overdue - not deposited","Pending (not yet due)"),IF(L204&lt;=K204,"Deposited on time","Deposited late"))))</f>
        <v/>
      </c>
      <c r="O204" s="25" t="str">
        <f aca="false">IF(OR(J204="",J204=0,G204=""),"",IF(N204="Deposited on time",0,IF(N204="Pending (not yet due)",0,MAX(0,(YEAR(IF(L204="",Settings!$C$11,L204))-YEAR(G204))*12+MONTH(IF(L204="",Settings!$C$11,L204))-MONTH(G204)+1))))</f>
        <v/>
      </c>
      <c r="P204" s="23" t="str">
        <f aca="false">IF(O204="","",ROUND(J204*Settings!$C$10*O204,0))</f>
        <v/>
      </c>
    </row>
    <row r="205" customFormat="false" ht="15" hidden="false" customHeight="false" outlineLevel="0" collapsed="false">
      <c r="A205" s="8"/>
      <c r="B205" s="8"/>
      <c r="C205" s="8"/>
      <c r="D205" s="8"/>
      <c r="E205" s="8"/>
      <c r="F205" s="18"/>
      <c r="G205" s="21"/>
      <c r="H205" s="11" t="str">
        <f aca="false">IF(E205="","",IFERROR(INDEX(Rates!$B$6:$B$30,MATCH(E205,Rates!$A$6:$A$30,0)),"Not in rate table"))</f>
        <v/>
      </c>
      <c r="I205" s="22" t="str">
        <f aca="false">IF(E205="","",IFERROR(IF(F205&lt;=INDEX(Rates!$C$6:$C$30,MATCH(E205,Rates!$A$6:$A$30,0)),0,IF(D205="Yes",INDEX(Rates!$D$6:$D$30,MATCH(E205,Rates!$A$6:$A$30,0)),INDEX(Rates!$E$6:$E$30,MATCH(E205,Rates!$A$6:$A$30,0)))),0))</f>
        <v/>
      </c>
      <c r="J205" s="23" t="str">
        <f aca="false">IF(E205="","",ROUND(F205*I205,0))</f>
        <v/>
      </c>
      <c r="K205" s="24" t="str">
        <f aca="false">IF(OR(G205="",J205=0),"",IF(MONTH(G205)=3,DATE(YEAR(G205),Settings!$C$9,Settings!$C$8),DATE(YEAR(G205),MONTH(G205)+1,Settings!$C$7)))</f>
        <v/>
      </c>
      <c r="L205" s="21"/>
      <c r="M205" s="8"/>
      <c r="N205" s="10" t="str">
        <f aca="false">IF(E205="","",IF(J205=0,"Below threshold",IF(L205="",IF(Settings!$C$11&gt;K205,"Overdue - not deposited","Pending (not yet due)"),IF(L205&lt;=K205,"Deposited on time","Deposited late"))))</f>
        <v/>
      </c>
      <c r="O205" s="25" t="str">
        <f aca="false">IF(OR(J205="",J205=0,G205=""),"",IF(N205="Deposited on time",0,IF(N205="Pending (not yet due)",0,MAX(0,(YEAR(IF(L205="",Settings!$C$11,L205))-YEAR(G205))*12+MONTH(IF(L205="",Settings!$C$11,L205))-MONTH(G205)+1))))</f>
        <v/>
      </c>
      <c r="P205" s="23" t="str">
        <f aca="false">IF(O205="","",ROUND(J205*Settings!$C$10*O205,0))</f>
        <v/>
      </c>
    </row>
    <row r="206" customFormat="false" ht="15" hidden="false" customHeight="false" outlineLevel="0" collapsed="false">
      <c r="A206" s="8"/>
      <c r="B206" s="8"/>
      <c r="C206" s="8"/>
      <c r="D206" s="8"/>
      <c r="E206" s="8"/>
      <c r="F206" s="18"/>
      <c r="G206" s="21"/>
      <c r="H206" s="11" t="str">
        <f aca="false">IF(E206="","",IFERROR(INDEX(Rates!$B$6:$B$30,MATCH(E206,Rates!$A$6:$A$30,0)),"Not in rate table"))</f>
        <v/>
      </c>
      <c r="I206" s="22" t="str">
        <f aca="false">IF(E206="","",IFERROR(IF(F206&lt;=INDEX(Rates!$C$6:$C$30,MATCH(E206,Rates!$A$6:$A$30,0)),0,IF(D206="Yes",INDEX(Rates!$D$6:$D$30,MATCH(E206,Rates!$A$6:$A$30,0)),INDEX(Rates!$E$6:$E$30,MATCH(E206,Rates!$A$6:$A$30,0)))),0))</f>
        <v/>
      </c>
      <c r="J206" s="23" t="str">
        <f aca="false">IF(E206="","",ROUND(F206*I206,0))</f>
        <v/>
      </c>
      <c r="K206" s="24" t="str">
        <f aca="false">IF(OR(G206="",J206=0),"",IF(MONTH(G206)=3,DATE(YEAR(G206),Settings!$C$9,Settings!$C$8),DATE(YEAR(G206),MONTH(G206)+1,Settings!$C$7)))</f>
        <v/>
      </c>
      <c r="L206" s="21"/>
      <c r="M206" s="8"/>
      <c r="N206" s="10" t="str">
        <f aca="false">IF(E206="","",IF(J206=0,"Below threshold",IF(L206="",IF(Settings!$C$11&gt;K206,"Overdue - not deposited","Pending (not yet due)"),IF(L206&lt;=K206,"Deposited on time","Deposited late"))))</f>
        <v/>
      </c>
      <c r="O206" s="25" t="str">
        <f aca="false">IF(OR(J206="",J206=0,G206=""),"",IF(N206="Deposited on time",0,IF(N206="Pending (not yet due)",0,MAX(0,(YEAR(IF(L206="",Settings!$C$11,L206))-YEAR(G206))*12+MONTH(IF(L206="",Settings!$C$11,L206))-MONTH(G206)+1))))</f>
        <v/>
      </c>
      <c r="P206" s="23" t="str">
        <f aca="false">IF(O206="","",ROUND(J206*Settings!$C$10*O206,0))</f>
        <v/>
      </c>
    </row>
    <row r="207" customFormat="false" ht="15" hidden="false" customHeight="false" outlineLevel="0" collapsed="false">
      <c r="A207" s="8"/>
      <c r="B207" s="8"/>
      <c r="C207" s="8"/>
      <c r="D207" s="8"/>
      <c r="E207" s="8"/>
      <c r="F207" s="18"/>
      <c r="G207" s="21"/>
      <c r="H207" s="11" t="str">
        <f aca="false">IF(E207="","",IFERROR(INDEX(Rates!$B$6:$B$30,MATCH(E207,Rates!$A$6:$A$30,0)),"Not in rate table"))</f>
        <v/>
      </c>
      <c r="I207" s="22" t="str">
        <f aca="false">IF(E207="","",IFERROR(IF(F207&lt;=INDEX(Rates!$C$6:$C$30,MATCH(E207,Rates!$A$6:$A$30,0)),0,IF(D207="Yes",INDEX(Rates!$D$6:$D$30,MATCH(E207,Rates!$A$6:$A$30,0)),INDEX(Rates!$E$6:$E$30,MATCH(E207,Rates!$A$6:$A$30,0)))),0))</f>
        <v/>
      </c>
      <c r="J207" s="23" t="str">
        <f aca="false">IF(E207="","",ROUND(F207*I207,0))</f>
        <v/>
      </c>
      <c r="K207" s="24" t="str">
        <f aca="false">IF(OR(G207="",J207=0),"",IF(MONTH(G207)=3,DATE(YEAR(G207),Settings!$C$9,Settings!$C$8),DATE(YEAR(G207),MONTH(G207)+1,Settings!$C$7)))</f>
        <v/>
      </c>
      <c r="L207" s="21"/>
      <c r="M207" s="8"/>
      <c r="N207" s="10" t="str">
        <f aca="false">IF(E207="","",IF(J207=0,"Below threshold",IF(L207="",IF(Settings!$C$11&gt;K207,"Overdue - not deposited","Pending (not yet due)"),IF(L207&lt;=K207,"Deposited on time","Deposited late"))))</f>
        <v/>
      </c>
      <c r="O207" s="25" t="str">
        <f aca="false">IF(OR(J207="",J207=0,G207=""),"",IF(N207="Deposited on time",0,IF(N207="Pending (not yet due)",0,MAX(0,(YEAR(IF(L207="",Settings!$C$11,L207))-YEAR(G207))*12+MONTH(IF(L207="",Settings!$C$11,L207))-MONTH(G207)+1))))</f>
        <v/>
      </c>
      <c r="P207" s="23" t="str">
        <f aca="false">IF(O207="","",ROUND(J207*Settings!$C$10*O207,0))</f>
        <v/>
      </c>
    </row>
    <row r="208" customFormat="false" ht="15" hidden="false" customHeight="false" outlineLevel="0" collapsed="false">
      <c r="A208" s="8"/>
      <c r="B208" s="8"/>
      <c r="C208" s="8"/>
      <c r="D208" s="8"/>
      <c r="E208" s="8"/>
      <c r="F208" s="18"/>
      <c r="G208" s="21"/>
      <c r="H208" s="11" t="str">
        <f aca="false">IF(E208="","",IFERROR(INDEX(Rates!$B$6:$B$30,MATCH(E208,Rates!$A$6:$A$30,0)),"Not in rate table"))</f>
        <v/>
      </c>
      <c r="I208" s="22" t="str">
        <f aca="false">IF(E208="","",IFERROR(IF(F208&lt;=INDEX(Rates!$C$6:$C$30,MATCH(E208,Rates!$A$6:$A$30,0)),0,IF(D208="Yes",INDEX(Rates!$D$6:$D$30,MATCH(E208,Rates!$A$6:$A$30,0)),INDEX(Rates!$E$6:$E$30,MATCH(E208,Rates!$A$6:$A$30,0)))),0))</f>
        <v/>
      </c>
      <c r="J208" s="23" t="str">
        <f aca="false">IF(E208="","",ROUND(F208*I208,0))</f>
        <v/>
      </c>
      <c r="K208" s="24" t="str">
        <f aca="false">IF(OR(G208="",J208=0),"",IF(MONTH(G208)=3,DATE(YEAR(G208),Settings!$C$9,Settings!$C$8),DATE(YEAR(G208),MONTH(G208)+1,Settings!$C$7)))</f>
        <v/>
      </c>
      <c r="L208" s="21"/>
      <c r="M208" s="8"/>
      <c r="N208" s="10" t="str">
        <f aca="false">IF(E208="","",IF(J208=0,"Below threshold",IF(L208="",IF(Settings!$C$11&gt;K208,"Overdue - not deposited","Pending (not yet due)"),IF(L208&lt;=K208,"Deposited on time","Deposited late"))))</f>
        <v/>
      </c>
      <c r="O208" s="25" t="str">
        <f aca="false">IF(OR(J208="",J208=0,G208=""),"",IF(N208="Deposited on time",0,IF(N208="Pending (not yet due)",0,MAX(0,(YEAR(IF(L208="",Settings!$C$11,L208))-YEAR(G208))*12+MONTH(IF(L208="",Settings!$C$11,L208))-MONTH(G208)+1))))</f>
        <v/>
      </c>
      <c r="P208" s="23" t="str">
        <f aca="false">IF(O208="","",ROUND(J208*Settings!$C$10*O208,0))</f>
        <v/>
      </c>
    </row>
    <row r="209" customFormat="false" ht="15" hidden="false" customHeight="false" outlineLevel="0" collapsed="false">
      <c r="A209" s="8"/>
      <c r="B209" s="8"/>
      <c r="C209" s="8"/>
      <c r="D209" s="8"/>
      <c r="E209" s="8"/>
      <c r="F209" s="18"/>
      <c r="G209" s="21"/>
      <c r="H209" s="11" t="str">
        <f aca="false">IF(E209="","",IFERROR(INDEX(Rates!$B$6:$B$30,MATCH(E209,Rates!$A$6:$A$30,0)),"Not in rate table"))</f>
        <v/>
      </c>
      <c r="I209" s="22" t="str">
        <f aca="false">IF(E209="","",IFERROR(IF(F209&lt;=INDEX(Rates!$C$6:$C$30,MATCH(E209,Rates!$A$6:$A$30,0)),0,IF(D209="Yes",INDEX(Rates!$D$6:$D$30,MATCH(E209,Rates!$A$6:$A$30,0)),INDEX(Rates!$E$6:$E$30,MATCH(E209,Rates!$A$6:$A$30,0)))),0))</f>
        <v/>
      </c>
      <c r="J209" s="23" t="str">
        <f aca="false">IF(E209="","",ROUND(F209*I209,0))</f>
        <v/>
      </c>
      <c r="K209" s="24" t="str">
        <f aca="false">IF(OR(G209="",J209=0),"",IF(MONTH(G209)=3,DATE(YEAR(G209),Settings!$C$9,Settings!$C$8),DATE(YEAR(G209),MONTH(G209)+1,Settings!$C$7)))</f>
        <v/>
      </c>
      <c r="L209" s="21"/>
      <c r="M209" s="8"/>
      <c r="N209" s="10" t="str">
        <f aca="false">IF(E209="","",IF(J209=0,"Below threshold",IF(L209="",IF(Settings!$C$11&gt;K209,"Overdue - not deposited","Pending (not yet due)"),IF(L209&lt;=K209,"Deposited on time","Deposited late"))))</f>
        <v/>
      </c>
      <c r="O209" s="25" t="str">
        <f aca="false">IF(OR(J209="",J209=0,G209=""),"",IF(N209="Deposited on time",0,IF(N209="Pending (not yet due)",0,MAX(0,(YEAR(IF(L209="",Settings!$C$11,L209))-YEAR(G209))*12+MONTH(IF(L209="",Settings!$C$11,L209))-MONTH(G209)+1))))</f>
        <v/>
      </c>
      <c r="P209" s="23" t="str">
        <f aca="false">IF(O209="","",ROUND(J209*Settings!$C$10*O209,0))</f>
        <v/>
      </c>
    </row>
    <row r="210" customFormat="false" ht="15" hidden="false" customHeight="false" outlineLevel="0" collapsed="false">
      <c r="A210" s="8"/>
      <c r="B210" s="8"/>
      <c r="C210" s="8"/>
      <c r="D210" s="8"/>
      <c r="E210" s="8"/>
      <c r="F210" s="18"/>
      <c r="G210" s="21"/>
      <c r="H210" s="11" t="str">
        <f aca="false">IF(E210="","",IFERROR(INDEX(Rates!$B$6:$B$30,MATCH(E210,Rates!$A$6:$A$30,0)),"Not in rate table"))</f>
        <v/>
      </c>
      <c r="I210" s="22" t="str">
        <f aca="false">IF(E210="","",IFERROR(IF(F210&lt;=INDEX(Rates!$C$6:$C$30,MATCH(E210,Rates!$A$6:$A$30,0)),0,IF(D210="Yes",INDEX(Rates!$D$6:$D$30,MATCH(E210,Rates!$A$6:$A$30,0)),INDEX(Rates!$E$6:$E$30,MATCH(E210,Rates!$A$6:$A$30,0)))),0))</f>
        <v/>
      </c>
      <c r="J210" s="23" t="str">
        <f aca="false">IF(E210="","",ROUND(F210*I210,0))</f>
        <v/>
      </c>
      <c r="K210" s="24" t="str">
        <f aca="false">IF(OR(G210="",J210=0),"",IF(MONTH(G210)=3,DATE(YEAR(G210),Settings!$C$9,Settings!$C$8),DATE(YEAR(G210),MONTH(G210)+1,Settings!$C$7)))</f>
        <v/>
      </c>
      <c r="L210" s="21"/>
      <c r="M210" s="8"/>
      <c r="N210" s="10" t="str">
        <f aca="false">IF(E210="","",IF(J210=0,"Below threshold",IF(L210="",IF(Settings!$C$11&gt;K210,"Overdue - not deposited","Pending (not yet due)"),IF(L210&lt;=K210,"Deposited on time","Deposited late"))))</f>
        <v/>
      </c>
      <c r="O210" s="25" t="str">
        <f aca="false">IF(OR(J210="",J210=0,G210=""),"",IF(N210="Deposited on time",0,IF(N210="Pending (not yet due)",0,MAX(0,(YEAR(IF(L210="",Settings!$C$11,L210))-YEAR(G210))*12+MONTH(IF(L210="",Settings!$C$11,L210))-MONTH(G210)+1))))</f>
        <v/>
      </c>
      <c r="P210" s="23" t="str">
        <f aca="false">IF(O210="","",ROUND(J210*Settings!$C$10*O210,0))</f>
        <v/>
      </c>
    </row>
    <row r="211" customFormat="false" ht="15" hidden="false" customHeight="false" outlineLevel="0" collapsed="false">
      <c r="A211" s="8"/>
      <c r="B211" s="8"/>
      <c r="C211" s="8"/>
      <c r="D211" s="8"/>
      <c r="E211" s="8"/>
      <c r="F211" s="18"/>
      <c r="G211" s="21"/>
      <c r="H211" s="11" t="str">
        <f aca="false">IF(E211="","",IFERROR(INDEX(Rates!$B$6:$B$30,MATCH(E211,Rates!$A$6:$A$30,0)),"Not in rate table"))</f>
        <v/>
      </c>
      <c r="I211" s="22" t="str">
        <f aca="false">IF(E211="","",IFERROR(IF(F211&lt;=INDEX(Rates!$C$6:$C$30,MATCH(E211,Rates!$A$6:$A$30,0)),0,IF(D211="Yes",INDEX(Rates!$D$6:$D$30,MATCH(E211,Rates!$A$6:$A$30,0)),INDEX(Rates!$E$6:$E$30,MATCH(E211,Rates!$A$6:$A$30,0)))),0))</f>
        <v/>
      </c>
      <c r="J211" s="23" t="str">
        <f aca="false">IF(E211="","",ROUND(F211*I211,0))</f>
        <v/>
      </c>
      <c r="K211" s="24" t="str">
        <f aca="false">IF(OR(G211="",J211=0),"",IF(MONTH(G211)=3,DATE(YEAR(G211),Settings!$C$9,Settings!$C$8),DATE(YEAR(G211),MONTH(G211)+1,Settings!$C$7)))</f>
        <v/>
      </c>
      <c r="L211" s="21"/>
      <c r="M211" s="8"/>
      <c r="N211" s="10" t="str">
        <f aca="false">IF(E211="","",IF(J211=0,"Below threshold",IF(L211="",IF(Settings!$C$11&gt;K211,"Overdue - not deposited","Pending (not yet due)"),IF(L211&lt;=K211,"Deposited on time","Deposited late"))))</f>
        <v/>
      </c>
      <c r="O211" s="25" t="str">
        <f aca="false">IF(OR(J211="",J211=0,G211=""),"",IF(N211="Deposited on time",0,IF(N211="Pending (not yet due)",0,MAX(0,(YEAR(IF(L211="",Settings!$C$11,L211))-YEAR(G211))*12+MONTH(IF(L211="",Settings!$C$11,L211))-MONTH(G211)+1))))</f>
        <v/>
      </c>
      <c r="P211" s="23" t="str">
        <f aca="false">IF(O211="","",ROUND(J211*Settings!$C$10*O211,0))</f>
        <v/>
      </c>
    </row>
    <row r="212" customFormat="false" ht="15" hidden="false" customHeight="false" outlineLevel="0" collapsed="false">
      <c r="A212" s="8"/>
      <c r="B212" s="8"/>
      <c r="C212" s="8"/>
      <c r="D212" s="8"/>
      <c r="E212" s="8"/>
      <c r="F212" s="18"/>
      <c r="G212" s="21"/>
      <c r="H212" s="11" t="str">
        <f aca="false">IF(E212="","",IFERROR(INDEX(Rates!$B$6:$B$30,MATCH(E212,Rates!$A$6:$A$30,0)),"Not in rate table"))</f>
        <v/>
      </c>
      <c r="I212" s="22" t="str">
        <f aca="false">IF(E212="","",IFERROR(IF(F212&lt;=INDEX(Rates!$C$6:$C$30,MATCH(E212,Rates!$A$6:$A$30,0)),0,IF(D212="Yes",INDEX(Rates!$D$6:$D$30,MATCH(E212,Rates!$A$6:$A$30,0)),INDEX(Rates!$E$6:$E$30,MATCH(E212,Rates!$A$6:$A$30,0)))),0))</f>
        <v/>
      </c>
      <c r="J212" s="23" t="str">
        <f aca="false">IF(E212="","",ROUND(F212*I212,0))</f>
        <v/>
      </c>
      <c r="K212" s="24" t="str">
        <f aca="false">IF(OR(G212="",J212=0),"",IF(MONTH(G212)=3,DATE(YEAR(G212),Settings!$C$9,Settings!$C$8),DATE(YEAR(G212),MONTH(G212)+1,Settings!$C$7)))</f>
        <v/>
      </c>
      <c r="L212" s="21"/>
      <c r="M212" s="8"/>
      <c r="N212" s="10" t="str">
        <f aca="false">IF(E212="","",IF(J212=0,"Below threshold",IF(L212="",IF(Settings!$C$11&gt;K212,"Overdue - not deposited","Pending (not yet due)"),IF(L212&lt;=K212,"Deposited on time","Deposited late"))))</f>
        <v/>
      </c>
      <c r="O212" s="25" t="str">
        <f aca="false">IF(OR(J212="",J212=0,G212=""),"",IF(N212="Deposited on time",0,IF(N212="Pending (not yet due)",0,MAX(0,(YEAR(IF(L212="",Settings!$C$11,L212))-YEAR(G212))*12+MONTH(IF(L212="",Settings!$C$11,L212))-MONTH(G212)+1))))</f>
        <v/>
      </c>
      <c r="P212" s="23" t="str">
        <f aca="false">IF(O212="","",ROUND(J212*Settings!$C$10*O212,0))</f>
        <v/>
      </c>
    </row>
    <row r="213" customFormat="false" ht="15" hidden="false" customHeight="false" outlineLevel="0" collapsed="false">
      <c r="A213" s="8"/>
      <c r="B213" s="8"/>
      <c r="C213" s="8"/>
      <c r="D213" s="8"/>
      <c r="E213" s="8"/>
      <c r="F213" s="18"/>
      <c r="G213" s="21"/>
      <c r="H213" s="11" t="str">
        <f aca="false">IF(E213="","",IFERROR(INDEX(Rates!$B$6:$B$30,MATCH(E213,Rates!$A$6:$A$30,0)),"Not in rate table"))</f>
        <v/>
      </c>
      <c r="I213" s="22" t="str">
        <f aca="false">IF(E213="","",IFERROR(IF(F213&lt;=INDEX(Rates!$C$6:$C$30,MATCH(E213,Rates!$A$6:$A$30,0)),0,IF(D213="Yes",INDEX(Rates!$D$6:$D$30,MATCH(E213,Rates!$A$6:$A$30,0)),INDEX(Rates!$E$6:$E$30,MATCH(E213,Rates!$A$6:$A$30,0)))),0))</f>
        <v/>
      </c>
      <c r="J213" s="23" t="str">
        <f aca="false">IF(E213="","",ROUND(F213*I213,0))</f>
        <v/>
      </c>
      <c r="K213" s="24" t="str">
        <f aca="false">IF(OR(G213="",J213=0),"",IF(MONTH(G213)=3,DATE(YEAR(G213),Settings!$C$9,Settings!$C$8),DATE(YEAR(G213),MONTH(G213)+1,Settings!$C$7)))</f>
        <v/>
      </c>
      <c r="L213" s="21"/>
      <c r="M213" s="8"/>
      <c r="N213" s="10" t="str">
        <f aca="false">IF(E213="","",IF(J213=0,"Below threshold",IF(L213="",IF(Settings!$C$11&gt;K213,"Overdue - not deposited","Pending (not yet due)"),IF(L213&lt;=K213,"Deposited on time","Deposited late"))))</f>
        <v/>
      </c>
      <c r="O213" s="25" t="str">
        <f aca="false">IF(OR(J213="",J213=0,G213=""),"",IF(N213="Deposited on time",0,IF(N213="Pending (not yet due)",0,MAX(0,(YEAR(IF(L213="",Settings!$C$11,L213))-YEAR(G213))*12+MONTH(IF(L213="",Settings!$C$11,L213))-MONTH(G213)+1))))</f>
        <v/>
      </c>
      <c r="P213" s="23" t="str">
        <f aca="false">IF(O213="","",ROUND(J213*Settings!$C$10*O213,0))</f>
        <v/>
      </c>
    </row>
    <row r="214" customFormat="false" ht="15" hidden="false" customHeight="false" outlineLevel="0" collapsed="false">
      <c r="A214" s="8"/>
      <c r="B214" s="8"/>
      <c r="C214" s="8"/>
      <c r="D214" s="8"/>
      <c r="E214" s="8"/>
      <c r="F214" s="18"/>
      <c r="G214" s="21"/>
      <c r="H214" s="11" t="str">
        <f aca="false">IF(E214="","",IFERROR(INDEX(Rates!$B$6:$B$30,MATCH(E214,Rates!$A$6:$A$30,0)),"Not in rate table"))</f>
        <v/>
      </c>
      <c r="I214" s="22" t="str">
        <f aca="false">IF(E214="","",IFERROR(IF(F214&lt;=INDEX(Rates!$C$6:$C$30,MATCH(E214,Rates!$A$6:$A$30,0)),0,IF(D214="Yes",INDEX(Rates!$D$6:$D$30,MATCH(E214,Rates!$A$6:$A$30,0)),INDEX(Rates!$E$6:$E$30,MATCH(E214,Rates!$A$6:$A$30,0)))),0))</f>
        <v/>
      </c>
      <c r="J214" s="23" t="str">
        <f aca="false">IF(E214="","",ROUND(F214*I214,0))</f>
        <v/>
      </c>
      <c r="K214" s="24" t="str">
        <f aca="false">IF(OR(G214="",J214=0),"",IF(MONTH(G214)=3,DATE(YEAR(G214),Settings!$C$9,Settings!$C$8),DATE(YEAR(G214),MONTH(G214)+1,Settings!$C$7)))</f>
        <v/>
      </c>
      <c r="L214" s="21"/>
      <c r="M214" s="8"/>
      <c r="N214" s="10" t="str">
        <f aca="false">IF(E214="","",IF(J214=0,"Below threshold",IF(L214="",IF(Settings!$C$11&gt;K214,"Overdue - not deposited","Pending (not yet due)"),IF(L214&lt;=K214,"Deposited on time","Deposited late"))))</f>
        <v/>
      </c>
      <c r="O214" s="25" t="str">
        <f aca="false">IF(OR(J214="",J214=0,G214=""),"",IF(N214="Deposited on time",0,IF(N214="Pending (not yet due)",0,MAX(0,(YEAR(IF(L214="",Settings!$C$11,L214))-YEAR(G214))*12+MONTH(IF(L214="",Settings!$C$11,L214))-MONTH(G214)+1))))</f>
        <v/>
      </c>
      <c r="P214" s="23" t="str">
        <f aca="false">IF(O214="","",ROUND(J214*Settings!$C$10*O214,0))</f>
        <v/>
      </c>
    </row>
    <row r="215" customFormat="false" ht="15" hidden="false" customHeight="false" outlineLevel="0" collapsed="false">
      <c r="A215" s="8"/>
      <c r="B215" s="8"/>
      <c r="C215" s="8"/>
      <c r="D215" s="8"/>
      <c r="E215" s="8"/>
      <c r="F215" s="18"/>
      <c r="G215" s="21"/>
      <c r="H215" s="11" t="str">
        <f aca="false">IF(E215="","",IFERROR(INDEX(Rates!$B$6:$B$30,MATCH(E215,Rates!$A$6:$A$30,0)),"Not in rate table"))</f>
        <v/>
      </c>
      <c r="I215" s="22" t="str">
        <f aca="false">IF(E215="","",IFERROR(IF(F215&lt;=INDEX(Rates!$C$6:$C$30,MATCH(E215,Rates!$A$6:$A$30,0)),0,IF(D215="Yes",INDEX(Rates!$D$6:$D$30,MATCH(E215,Rates!$A$6:$A$30,0)),INDEX(Rates!$E$6:$E$30,MATCH(E215,Rates!$A$6:$A$30,0)))),0))</f>
        <v/>
      </c>
      <c r="J215" s="23" t="str">
        <f aca="false">IF(E215="","",ROUND(F215*I215,0))</f>
        <v/>
      </c>
      <c r="K215" s="24" t="str">
        <f aca="false">IF(OR(G215="",J215=0),"",IF(MONTH(G215)=3,DATE(YEAR(G215),Settings!$C$9,Settings!$C$8),DATE(YEAR(G215),MONTH(G215)+1,Settings!$C$7)))</f>
        <v/>
      </c>
      <c r="L215" s="21"/>
      <c r="M215" s="8"/>
      <c r="N215" s="10" t="str">
        <f aca="false">IF(E215="","",IF(J215=0,"Below threshold",IF(L215="",IF(Settings!$C$11&gt;K215,"Overdue - not deposited","Pending (not yet due)"),IF(L215&lt;=K215,"Deposited on time","Deposited late"))))</f>
        <v/>
      </c>
      <c r="O215" s="25" t="str">
        <f aca="false">IF(OR(J215="",J215=0,G215=""),"",IF(N215="Deposited on time",0,IF(N215="Pending (not yet due)",0,MAX(0,(YEAR(IF(L215="",Settings!$C$11,L215))-YEAR(G215))*12+MONTH(IF(L215="",Settings!$C$11,L215))-MONTH(G215)+1))))</f>
        <v/>
      </c>
      <c r="P215" s="23" t="str">
        <f aca="false">IF(O215="","",ROUND(J215*Settings!$C$10*O215,0))</f>
        <v/>
      </c>
    </row>
    <row r="216" customFormat="false" ht="15" hidden="false" customHeight="false" outlineLevel="0" collapsed="false">
      <c r="A216" s="8"/>
      <c r="B216" s="8"/>
      <c r="C216" s="8"/>
      <c r="D216" s="8"/>
      <c r="E216" s="8"/>
      <c r="F216" s="18"/>
      <c r="G216" s="21"/>
      <c r="H216" s="11" t="str">
        <f aca="false">IF(E216="","",IFERROR(INDEX(Rates!$B$6:$B$30,MATCH(E216,Rates!$A$6:$A$30,0)),"Not in rate table"))</f>
        <v/>
      </c>
      <c r="I216" s="22" t="str">
        <f aca="false">IF(E216="","",IFERROR(IF(F216&lt;=INDEX(Rates!$C$6:$C$30,MATCH(E216,Rates!$A$6:$A$30,0)),0,IF(D216="Yes",INDEX(Rates!$D$6:$D$30,MATCH(E216,Rates!$A$6:$A$30,0)),INDEX(Rates!$E$6:$E$30,MATCH(E216,Rates!$A$6:$A$30,0)))),0))</f>
        <v/>
      </c>
      <c r="J216" s="23" t="str">
        <f aca="false">IF(E216="","",ROUND(F216*I216,0))</f>
        <v/>
      </c>
      <c r="K216" s="24" t="str">
        <f aca="false">IF(OR(G216="",J216=0),"",IF(MONTH(G216)=3,DATE(YEAR(G216),Settings!$C$9,Settings!$C$8),DATE(YEAR(G216),MONTH(G216)+1,Settings!$C$7)))</f>
        <v/>
      </c>
      <c r="L216" s="21"/>
      <c r="M216" s="8"/>
      <c r="N216" s="10" t="str">
        <f aca="false">IF(E216="","",IF(J216=0,"Below threshold",IF(L216="",IF(Settings!$C$11&gt;K216,"Overdue - not deposited","Pending (not yet due)"),IF(L216&lt;=K216,"Deposited on time","Deposited late"))))</f>
        <v/>
      </c>
      <c r="O216" s="25" t="str">
        <f aca="false">IF(OR(J216="",J216=0,G216=""),"",IF(N216="Deposited on time",0,IF(N216="Pending (not yet due)",0,MAX(0,(YEAR(IF(L216="",Settings!$C$11,L216))-YEAR(G216))*12+MONTH(IF(L216="",Settings!$C$11,L216))-MONTH(G216)+1))))</f>
        <v/>
      </c>
      <c r="P216" s="23" t="str">
        <f aca="false">IF(O216="","",ROUND(J216*Settings!$C$10*O216,0))</f>
        <v/>
      </c>
    </row>
    <row r="217" customFormat="false" ht="15" hidden="false" customHeight="false" outlineLevel="0" collapsed="false">
      <c r="A217" s="8"/>
      <c r="B217" s="8"/>
      <c r="C217" s="8"/>
      <c r="D217" s="8"/>
      <c r="E217" s="8"/>
      <c r="F217" s="18"/>
      <c r="G217" s="21"/>
      <c r="H217" s="11" t="str">
        <f aca="false">IF(E217="","",IFERROR(INDEX(Rates!$B$6:$B$30,MATCH(E217,Rates!$A$6:$A$30,0)),"Not in rate table"))</f>
        <v/>
      </c>
      <c r="I217" s="22" t="str">
        <f aca="false">IF(E217="","",IFERROR(IF(F217&lt;=INDEX(Rates!$C$6:$C$30,MATCH(E217,Rates!$A$6:$A$30,0)),0,IF(D217="Yes",INDEX(Rates!$D$6:$D$30,MATCH(E217,Rates!$A$6:$A$30,0)),INDEX(Rates!$E$6:$E$30,MATCH(E217,Rates!$A$6:$A$30,0)))),0))</f>
        <v/>
      </c>
      <c r="J217" s="23" t="str">
        <f aca="false">IF(E217="","",ROUND(F217*I217,0))</f>
        <v/>
      </c>
      <c r="K217" s="24" t="str">
        <f aca="false">IF(OR(G217="",J217=0),"",IF(MONTH(G217)=3,DATE(YEAR(G217),Settings!$C$9,Settings!$C$8),DATE(YEAR(G217),MONTH(G217)+1,Settings!$C$7)))</f>
        <v/>
      </c>
      <c r="L217" s="21"/>
      <c r="M217" s="8"/>
      <c r="N217" s="10" t="str">
        <f aca="false">IF(E217="","",IF(J217=0,"Below threshold",IF(L217="",IF(Settings!$C$11&gt;K217,"Overdue - not deposited","Pending (not yet due)"),IF(L217&lt;=K217,"Deposited on time","Deposited late"))))</f>
        <v/>
      </c>
      <c r="O217" s="25" t="str">
        <f aca="false">IF(OR(J217="",J217=0,G217=""),"",IF(N217="Deposited on time",0,IF(N217="Pending (not yet due)",0,MAX(0,(YEAR(IF(L217="",Settings!$C$11,L217))-YEAR(G217))*12+MONTH(IF(L217="",Settings!$C$11,L217))-MONTH(G217)+1))))</f>
        <v/>
      </c>
      <c r="P217" s="23" t="str">
        <f aca="false">IF(O217="","",ROUND(J217*Settings!$C$10*O217,0))</f>
        <v/>
      </c>
    </row>
    <row r="218" customFormat="false" ht="15" hidden="false" customHeight="false" outlineLevel="0" collapsed="false">
      <c r="A218" s="8"/>
      <c r="B218" s="8"/>
      <c r="C218" s="8"/>
      <c r="D218" s="8"/>
      <c r="E218" s="8"/>
      <c r="F218" s="18"/>
      <c r="G218" s="21"/>
      <c r="H218" s="11" t="str">
        <f aca="false">IF(E218="","",IFERROR(INDEX(Rates!$B$6:$B$30,MATCH(E218,Rates!$A$6:$A$30,0)),"Not in rate table"))</f>
        <v/>
      </c>
      <c r="I218" s="22" t="str">
        <f aca="false">IF(E218="","",IFERROR(IF(F218&lt;=INDEX(Rates!$C$6:$C$30,MATCH(E218,Rates!$A$6:$A$30,0)),0,IF(D218="Yes",INDEX(Rates!$D$6:$D$30,MATCH(E218,Rates!$A$6:$A$30,0)),INDEX(Rates!$E$6:$E$30,MATCH(E218,Rates!$A$6:$A$30,0)))),0))</f>
        <v/>
      </c>
      <c r="J218" s="23" t="str">
        <f aca="false">IF(E218="","",ROUND(F218*I218,0))</f>
        <v/>
      </c>
      <c r="K218" s="24" t="str">
        <f aca="false">IF(OR(G218="",J218=0),"",IF(MONTH(G218)=3,DATE(YEAR(G218),Settings!$C$9,Settings!$C$8),DATE(YEAR(G218),MONTH(G218)+1,Settings!$C$7)))</f>
        <v/>
      </c>
      <c r="L218" s="21"/>
      <c r="M218" s="8"/>
      <c r="N218" s="10" t="str">
        <f aca="false">IF(E218="","",IF(J218=0,"Below threshold",IF(L218="",IF(Settings!$C$11&gt;K218,"Overdue - not deposited","Pending (not yet due)"),IF(L218&lt;=K218,"Deposited on time","Deposited late"))))</f>
        <v/>
      </c>
      <c r="O218" s="25" t="str">
        <f aca="false">IF(OR(J218="",J218=0,G218=""),"",IF(N218="Deposited on time",0,IF(N218="Pending (not yet due)",0,MAX(0,(YEAR(IF(L218="",Settings!$C$11,L218))-YEAR(G218))*12+MONTH(IF(L218="",Settings!$C$11,L218))-MONTH(G218)+1))))</f>
        <v/>
      </c>
      <c r="P218" s="23" t="str">
        <f aca="false">IF(O218="","",ROUND(J218*Settings!$C$10*O218,0))</f>
        <v/>
      </c>
    </row>
    <row r="219" customFormat="false" ht="15" hidden="false" customHeight="false" outlineLevel="0" collapsed="false">
      <c r="A219" s="8"/>
      <c r="B219" s="8"/>
      <c r="C219" s="8"/>
      <c r="D219" s="8"/>
      <c r="E219" s="8"/>
      <c r="F219" s="18"/>
      <c r="G219" s="21"/>
      <c r="H219" s="11" t="str">
        <f aca="false">IF(E219="","",IFERROR(INDEX(Rates!$B$6:$B$30,MATCH(E219,Rates!$A$6:$A$30,0)),"Not in rate table"))</f>
        <v/>
      </c>
      <c r="I219" s="22" t="str">
        <f aca="false">IF(E219="","",IFERROR(IF(F219&lt;=INDEX(Rates!$C$6:$C$30,MATCH(E219,Rates!$A$6:$A$30,0)),0,IF(D219="Yes",INDEX(Rates!$D$6:$D$30,MATCH(E219,Rates!$A$6:$A$30,0)),INDEX(Rates!$E$6:$E$30,MATCH(E219,Rates!$A$6:$A$30,0)))),0))</f>
        <v/>
      </c>
      <c r="J219" s="23" t="str">
        <f aca="false">IF(E219="","",ROUND(F219*I219,0))</f>
        <v/>
      </c>
      <c r="K219" s="24" t="str">
        <f aca="false">IF(OR(G219="",J219=0),"",IF(MONTH(G219)=3,DATE(YEAR(G219),Settings!$C$9,Settings!$C$8),DATE(YEAR(G219),MONTH(G219)+1,Settings!$C$7)))</f>
        <v/>
      </c>
      <c r="L219" s="21"/>
      <c r="M219" s="8"/>
      <c r="N219" s="10" t="str">
        <f aca="false">IF(E219="","",IF(J219=0,"Below threshold",IF(L219="",IF(Settings!$C$11&gt;K219,"Overdue - not deposited","Pending (not yet due)"),IF(L219&lt;=K219,"Deposited on time","Deposited late"))))</f>
        <v/>
      </c>
      <c r="O219" s="25" t="str">
        <f aca="false">IF(OR(J219="",J219=0,G219=""),"",IF(N219="Deposited on time",0,IF(N219="Pending (not yet due)",0,MAX(0,(YEAR(IF(L219="",Settings!$C$11,L219))-YEAR(G219))*12+MONTH(IF(L219="",Settings!$C$11,L219))-MONTH(G219)+1))))</f>
        <v/>
      </c>
      <c r="P219" s="23" t="str">
        <f aca="false">IF(O219="","",ROUND(J219*Settings!$C$10*O219,0))</f>
        <v/>
      </c>
    </row>
    <row r="220" customFormat="false" ht="15" hidden="false" customHeight="false" outlineLevel="0" collapsed="false">
      <c r="A220" s="8"/>
      <c r="B220" s="8"/>
      <c r="C220" s="8"/>
      <c r="D220" s="8"/>
      <c r="E220" s="8"/>
      <c r="F220" s="18"/>
      <c r="G220" s="21"/>
      <c r="H220" s="11" t="str">
        <f aca="false">IF(E220="","",IFERROR(INDEX(Rates!$B$6:$B$30,MATCH(E220,Rates!$A$6:$A$30,0)),"Not in rate table"))</f>
        <v/>
      </c>
      <c r="I220" s="22" t="str">
        <f aca="false">IF(E220="","",IFERROR(IF(F220&lt;=INDEX(Rates!$C$6:$C$30,MATCH(E220,Rates!$A$6:$A$30,0)),0,IF(D220="Yes",INDEX(Rates!$D$6:$D$30,MATCH(E220,Rates!$A$6:$A$30,0)),INDEX(Rates!$E$6:$E$30,MATCH(E220,Rates!$A$6:$A$30,0)))),0))</f>
        <v/>
      </c>
      <c r="J220" s="23" t="str">
        <f aca="false">IF(E220="","",ROUND(F220*I220,0))</f>
        <v/>
      </c>
      <c r="K220" s="24" t="str">
        <f aca="false">IF(OR(G220="",J220=0),"",IF(MONTH(G220)=3,DATE(YEAR(G220),Settings!$C$9,Settings!$C$8),DATE(YEAR(G220),MONTH(G220)+1,Settings!$C$7)))</f>
        <v/>
      </c>
      <c r="L220" s="21"/>
      <c r="M220" s="8"/>
      <c r="N220" s="10" t="str">
        <f aca="false">IF(E220="","",IF(J220=0,"Below threshold",IF(L220="",IF(Settings!$C$11&gt;K220,"Overdue - not deposited","Pending (not yet due)"),IF(L220&lt;=K220,"Deposited on time","Deposited late"))))</f>
        <v/>
      </c>
      <c r="O220" s="25" t="str">
        <f aca="false">IF(OR(J220="",J220=0,G220=""),"",IF(N220="Deposited on time",0,IF(N220="Pending (not yet due)",0,MAX(0,(YEAR(IF(L220="",Settings!$C$11,L220))-YEAR(G220))*12+MONTH(IF(L220="",Settings!$C$11,L220))-MONTH(G220)+1))))</f>
        <v/>
      </c>
      <c r="P220" s="23" t="str">
        <f aca="false">IF(O220="","",ROUND(J220*Settings!$C$10*O220,0))</f>
        <v/>
      </c>
    </row>
    <row r="221" customFormat="false" ht="15" hidden="false" customHeight="false" outlineLevel="0" collapsed="false">
      <c r="A221" s="8"/>
      <c r="B221" s="8"/>
      <c r="C221" s="8"/>
      <c r="D221" s="8"/>
      <c r="E221" s="8"/>
      <c r="F221" s="18"/>
      <c r="G221" s="21"/>
      <c r="H221" s="11" t="str">
        <f aca="false">IF(E221="","",IFERROR(INDEX(Rates!$B$6:$B$30,MATCH(E221,Rates!$A$6:$A$30,0)),"Not in rate table"))</f>
        <v/>
      </c>
      <c r="I221" s="22" t="str">
        <f aca="false">IF(E221="","",IFERROR(IF(F221&lt;=INDEX(Rates!$C$6:$C$30,MATCH(E221,Rates!$A$6:$A$30,0)),0,IF(D221="Yes",INDEX(Rates!$D$6:$D$30,MATCH(E221,Rates!$A$6:$A$30,0)),INDEX(Rates!$E$6:$E$30,MATCH(E221,Rates!$A$6:$A$30,0)))),0))</f>
        <v/>
      </c>
      <c r="J221" s="23" t="str">
        <f aca="false">IF(E221="","",ROUND(F221*I221,0))</f>
        <v/>
      </c>
      <c r="K221" s="24" t="str">
        <f aca="false">IF(OR(G221="",J221=0),"",IF(MONTH(G221)=3,DATE(YEAR(G221),Settings!$C$9,Settings!$C$8),DATE(YEAR(G221),MONTH(G221)+1,Settings!$C$7)))</f>
        <v/>
      </c>
      <c r="L221" s="21"/>
      <c r="M221" s="8"/>
      <c r="N221" s="10" t="str">
        <f aca="false">IF(E221="","",IF(J221=0,"Below threshold",IF(L221="",IF(Settings!$C$11&gt;K221,"Overdue - not deposited","Pending (not yet due)"),IF(L221&lt;=K221,"Deposited on time","Deposited late"))))</f>
        <v/>
      </c>
      <c r="O221" s="25" t="str">
        <f aca="false">IF(OR(J221="",J221=0,G221=""),"",IF(N221="Deposited on time",0,IF(N221="Pending (not yet due)",0,MAX(0,(YEAR(IF(L221="",Settings!$C$11,L221))-YEAR(G221))*12+MONTH(IF(L221="",Settings!$C$11,L221))-MONTH(G221)+1))))</f>
        <v/>
      </c>
      <c r="P221" s="23" t="str">
        <f aca="false">IF(O221="","",ROUND(J221*Settings!$C$10*O221,0))</f>
        <v/>
      </c>
    </row>
    <row r="222" customFormat="false" ht="15" hidden="false" customHeight="false" outlineLevel="0" collapsed="false">
      <c r="A222" s="8"/>
      <c r="B222" s="8"/>
      <c r="C222" s="8"/>
      <c r="D222" s="8"/>
      <c r="E222" s="8"/>
      <c r="F222" s="18"/>
      <c r="G222" s="21"/>
      <c r="H222" s="11" t="str">
        <f aca="false">IF(E222="","",IFERROR(INDEX(Rates!$B$6:$B$30,MATCH(E222,Rates!$A$6:$A$30,0)),"Not in rate table"))</f>
        <v/>
      </c>
      <c r="I222" s="22" t="str">
        <f aca="false">IF(E222="","",IFERROR(IF(F222&lt;=INDEX(Rates!$C$6:$C$30,MATCH(E222,Rates!$A$6:$A$30,0)),0,IF(D222="Yes",INDEX(Rates!$D$6:$D$30,MATCH(E222,Rates!$A$6:$A$30,0)),INDEX(Rates!$E$6:$E$30,MATCH(E222,Rates!$A$6:$A$30,0)))),0))</f>
        <v/>
      </c>
      <c r="J222" s="23" t="str">
        <f aca="false">IF(E222="","",ROUND(F222*I222,0))</f>
        <v/>
      </c>
      <c r="K222" s="24" t="str">
        <f aca="false">IF(OR(G222="",J222=0),"",IF(MONTH(G222)=3,DATE(YEAR(G222),Settings!$C$9,Settings!$C$8),DATE(YEAR(G222),MONTH(G222)+1,Settings!$C$7)))</f>
        <v/>
      </c>
      <c r="L222" s="21"/>
      <c r="M222" s="8"/>
      <c r="N222" s="10" t="str">
        <f aca="false">IF(E222="","",IF(J222=0,"Below threshold",IF(L222="",IF(Settings!$C$11&gt;K222,"Overdue - not deposited","Pending (not yet due)"),IF(L222&lt;=K222,"Deposited on time","Deposited late"))))</f>
        <v/>
      </c>
      <c r="O222" s="25" t="str">
        <f aca="false">IF(OR(J222="",J222=0,G222=""),"",IF(N222="Deposited on time",0,IF(N222="Pending (not yet due)",0,MAX(0,(YEAR(IF(L222="",Settings!$C$11,L222))-YEAR(G222))*12+MONTH(IF(L222="",Settings!$C$11,L222))-MONTH(G222)+1))))</f>
        <v/>
      </c>
      <c r="P222" s="23" t="str">
        <f aca="false">IF(O222="","",ROUND(J222*Settings!$C$10*O222,0))</f>
        <v/>
      </c>
    </row>
    <row r="223" customFormat="false" ht="15" hidden="false" customHeight="false" outlineLevel="0" collapsed="false">
      <c r="A223" s="8"/>
      <c r="B223" s="8"/>
      <c r="C223" s="8"/>
      <c r="D223" s="8"/>
      <c r="E223" s="8"/>
      <c r="F223" s="18"/>
      <c r="G223" s="21"/>
      <c r="H223" s="11" t="str">
        <f aca="false">IF(E223="","",IFERROR(INDEX(Rates!$B$6:$B$30,MATCH(E223,Rates!$A$6:$A$30,0)),"Not in rate table"))</f>
        <v/>
      </c>
      <c r="I223" s="22" t="str">
        <f aca="false">IF(E223="","",IFERROR(IF(F223&lt;=INDEX(Rates!$C$6:$C$30,MATCH(E223,Rates!$A$6:$A$30,0)),0,IF(D223="Yes",INDEX(Rates!$D$6:$D$30,MATCH(E223,Rates!$A$6:$A$30,0)),INDEX(Rates!$E$6:$E$30,MATCH(E223,Rates!$A$6:$A$30,0)))),0))</f>
        <v/>
      </c>
      <c r="J223" s="23" t="str">
        <f aca="false">IF(E223="","",ROUND(F223*I223,0))</f>
        <v/>
      </c>
      <c r="K223" s="24" t="str">
        <f aca="false">IF(OR(G223="",J223=0),"",IF(MONTH(G223)=3,DATE(YEAR(G223),Settings!$C$9,Settings!$C$8),DATE(YEAR(G223),MONTH(G223)+1,Settings!$C$7)))</f>
        <v/>
      </c>
      <c r="L223" s="21"/>
      <c r="M223" s="8"/>
      <c r="N223" s="10" t="str">
        <f aca="false">IF(E223="","",IF(J223=0,"Below threshold",IF(L223="",IF(Settings!$C$11&gt;K223,"Overdue - not deposited","Pending (not yet due)"),IF(L223&lt;=K223,"Deposited on time","Deposited late"))))</f>
        <v/>
      </c>
      <c r="O223" s="25" t="str">
        <f aca="false">IF(OR(J223="",J223=0,G223=""),"",IF(N223="Deposited on time",0,IF(N223="Pending (not yet due)",0,MAX(0,(YEAR(IF(L223="",Settings!$C$11,L223))-YEAR(G223))*12+MONTH(IF(L223="",Settings!$C$11,L223))-MONTH(G223)+1))))</f>
        <v/>
      </c>
      <c r="P223" s="23" t="str">
        <f aca="false">IF(O223="","",ROUND(J223*Settings!$C$10*O223,0))</f>
        <v/>
      </c>
    </row>
    <row r="224" customFormat="false" ht="15" hidden="false" customHeight="false" outlineLevel="0" collapsed="false">
      <c r="A224" s="8"/>
      <c r="B224" s="8"/>
      <c r="C224" s="8"/>
      <c r="D224" s="8"/>
      <c r="E224" s="8"/>
      <c r="F224" s="18"/>
      <c r="G224" s="21"/>
      <c r="H224" s="11" t="str">
        <f aca="false">IF(E224="","",IFERROR(INDEX(Rates!$B$6:$B$30,MATCH(E224,Rates!$A$6:$A$30,0)),"Not in rate table"))</f>
        <v/>
      </c>
      <c r="I224" s="22" t="str">
        <f aca="false">IF(E224="","",IFERROR(IF(F224&lt;=INDEX(Rates!$C$6:$C$30,MATCH(E224,Rates!$A$6:$A$30,0)),0,IF(D224="Yes",INDEX(Rates!$D$6:$D$30,MATCH(E224,Rates!$A$6:$A$30,0)),INDEX(Rates!$E$6:$E$30,MATCH(E224,Rates!$A$6:$A$30,0)))),0))</f>
        <v/>
      </c>
      <c r="J224" s="23" t="str">
        <f aca="false">IF(E224="","",ROUND(F224*I224,0))</f>
        <v/>
      </c>
      <c r="K224" s="24" t="str">
        <f aca="false">IF(OR(G224="",J224=0),"",IF(MONTH(G224)=3,DATE(YEAR(G224),Settings!$C$9,Settings!$C$8),DATE(YEAR(G224),MONTH(G224)+1,Settings!$C$7)))</f>
        <v/>
      </c>
      <c r="L224" s="21"/>
      <c r="M224" s="8"/>
      <c r="N224" s="10" t="str">
        <f aca="false">IF(E224="","",IF(J224=0,"Below threshold",IF(L224="",IF(Settings!$C$11&gt;K224,"Overdue - not deposited","Pending (not yet due)"),IF(L224&lt;=K224,"Deposited on time","Deposited late"))))</f>
        <v/>
      </c>
      <c r="O224" s="25" t="str">
        <f aca="false">IF(OR(J224="",J224=0,G224=""),"",IF(N224="Deposited on time",0,IF(N224="Pending (not yet due)",0,MAX(0,(YEAR(IF(L224="",Settings!$C$11,L224))-YEAR(G224))*12+MONTH(IF(L224="",Settings!$C$11,L224))-MONTH(G224)+1))))</f>
        <v/>
      </c>
      <c r="P224" s="23" t="str">
        <f aca="false">IF(O224="","",ROUND(J224*Settings!$C$10*O224,0))</f>
        <v/>
      </c>
    </row>
    <row r="225" customFormat="false" ht="15" hidden="false" customHeight="false" outlineLevel="0" collapsed="false">
      <c r="A225" s="8"/>
      <c r="B225" s="8"/>
      <c r="C225" s="8"/>
      <c r="D225" s="8"/>
      <c r="E225" s="8"/>
      <c r="F225" s="18"/>
      <c r="G225" s="21"/>
      <c r="H225" s="11" t="str">
        <f aca="false">IF(E225="","",IFERROR(INDEX(Rates!$B$6:$B$30,MATCH(E225,Rates!$A$6:$A$30,0)),"Not in rate table"))</f>
        <v/>
      </c>
      <c r="I225" s="22" t="str">
        <f aca="false">IF(E225="","",IFERROR(IF(F225&lt;=INDEX(Rates!$C$6:$C$30,MATCH(E225,Rates!$A$6:$A$30,0)),0,IF(D225="Yes",INDEX(Rates!$D$6:$D$30,MATCH(E225,Rates!$A$6:$A$30,0)),INDEX(Rates!$E$6:$E$30,MATCH(E225,Rates!$A$6:$A$30,0)))),0))</f>
        <v/>
      </c>
      <c r="J225" s="23" t="str">
        <f aca="false">IF(E225="","",ROUND(F225*I225,0))</f>
        <v/>
      </c>
      <c r="K225" s="24" t="str">
        <f aca="false">IF(OR(G225="",J225=0),"",IF(MONTH(G225)=3,DATE(YEAR(G225),Settings!$C$9,Settings!$C$8),DATE(YEAR(G225),MONTH(G225)+1,Settings!$C$7)))</f>
        <v/>
      </c>
      <c r="L225" s="21"/>
      <c r="M225" s="8"/>
      <c r="N225" s="10" t="str">
        <f aca="false">IF(E225="","",IF(J225=0,"Below threshold",IF(L225="",IF(Settings!$C$11&gt;K225,"Overdue - not deposited","Pending (not yet due)"),IF(L225&lt;=K225,"Deposited on time","Deposited late"))))</f>
        <v/>
      </c>
      <c r="O225" s="25" t="str">
        <f aca="false">IF(OR(J225="",J225=0,G225=""),"",IF(N225="Deposited on time",0,IF(N225="Pending (not yet due)",0,MAX(0,(YEAR(IF(L225="",Settings!$C$11,L225))-YEAR(G225))*12+MONTH(IF(L225="",Settings!$C$11,L225))-MONTH(G225)+1))))</f>
        <v/>
      </c>
      <c r="P225" s="23" t="str">
        <f aca="false">IF(O225="","",ROUND(J225*Settings!$C$10*O225,0))</f>
        <v/>
      </c>
    </row>
    <row r="226" customFormat="false" ht="15" hidden="false" customHeight="false" outlineLevel="0" collapsed="false">
      <c r="A226" s="8"/>
      <c r="B226" s="8"/>
      <c r="C226" s="8"/>
      <c r="D226" s="8"/>
      <c r="E226" s="8"/>
      <c r="F226" s="18"/>
      <c r="G226" s="21"/>
      <c r="H226" s="11" t="str">
        <f aca="false">IF(E226="","",IFERROR(INDEX(Rates!$B$6:$B$30,MATCH(E226,Rates!$A$6:$A$30,0)),"Not in rate table"))</f>
        <v/>
      </c>
      <c r="I226" s="22" t="str">
        <f aca="false">IF(E226="","",IFERROR(IF(F226&lt;=INDEX(Rates!$C$6:$C$30,MATCH(E226,Rates!$A$6:$A$30,0)),0,IF(D226="Yes",INDEX(Rates!$D$6:$D$30,MATCH(E226,Rates!$A$6:$A$30,0)),INDEX(Rates!$E$6:$E$30,MATCH(E226,Rates!$A$6:$A$30,0)))),0))</f>
        <v/>
      </c>
      <c r="J226" s="23" t="str">
        <f aca="false">IF(E226="","",ROUND(F226*I226,0))</f>
        <v/>
      </c>
      <c r="K226" s="24" t="str">
        <f aca="false">IF(OR(G226="",J226=0),"",IF(MONTH(G226)=3,DATE(YEAR(G226),Settings!$C$9,Settings!$C$8),DATE(YEAR(G226),MONTH(G226)+1,Settings!$C$7)))</f>
        <v/>
      </c>
      <c r="L226" s="21"/>
      <c r="M226" s="8"/>
      <c r="N226" s="10" t="str">
        <f aca="false">IF(E226="","",IF(J226=0,"Below threshold",IF(L226="",IF(Settings!$C$11&gt;K226,"Overdue - not deposited","Pending (not yet due)"),IF(L226&lt;=K226,"Deposited on time","Deposited late"))))</f>
        <v/>
      </c>
      <c r="O226" s="25" t="str">
        <f aca="false">IF(OR(J226="",J226=0,G226=""),"",IF(N226="Deposited on time",0,IF(N226="Pending (not yet due)",0,MAX(0,(YEAR(IF(L226="",Settings!$C$11,L226))-YEAR(G226))*12+MONTH(IF(L226="",Settings!$C$11,L226))-MONTH(G226)+1))))</f>
        <v/>
      </c>
      <c r="P226" s="23" t="str">
        <f aca="false">IF(O226="","",ROUND(J226*Settings!$C$10*O226,0))</f>
        <v/>
      </c>
    </row>
    <row r="227" customFormat="false" ht="15" hidden="false" customHeight="false" outlineLevel="0" collapsed="false">
      <c r="A227" s="8"/>
      <c r="B227" s="8"/>
      <c r="C227" s="8"/>
      <c r="D227" s="8"/>
      <c r="E227" s="8"/>
      <c r="F227" s="18"/>
      <c r="G227" s="21"/>
      <c r="H227" s="11" t="str">
        <f aca="false">IF(E227="","",IFERROR(INDEX(Rates!$B$6:$B$30,MATCH(E227,Rates!$A$6:$A$30,0)),"Not in rate table"))</f>
        <v/>
      </c>
      <c r="I227" s="22" t="str">
        <f aca="false">IF(E227="","",IFERROR(IF(F227&lt;=INDEX(Rates!$C$6:$C$30,MATCH(E227,Rates!$A$6:$A$30,0)),0,IF(D227="Yes",INDEX(Rates!$D$6:$D$30,MATCH(E227,Rates!$A$6:$A$30,0)),INDEX(Rates!$E$6:$E$30,MATCH(E227,Rates!$A$6:$A$30,0)))),0))</f>
        <v/>
      </c>
      <c r="J227" s="23" t="str">
        <f aca="false">IF(E227="","",ROUND(F227*I227,0))</f>
        <v/>
      </c>
      <c r="K227" s="24" t="str">
        <f aca="false">IF(OR(G227="",J227=0),"",IF(MONTH(G227)=3,DATE(YEAR(G227),Settings!$C$9,Settings!$C$8),DATE(YEAR(G227),MONTH(G227)+1,Settings!$C$7)))</f>
        <v/>
      </c>
      <c r="L227" s="21"/>
      <c r="M227" s="8"/>
      <c r="N227" s="10" t="str">
        <f aca="false">IF(E227="","",IF(J227=0,"Below threshold",IF(L227="",IF(Settings!$C$11&gt;K227,"Overdue - not deposited","Pending (not yet due)"),IF(L227&lt;=K227,"Deposited on time","Deposited late"))))</f>
        <v/>
      </c>
      <c r="O227" s="25" t="str">
        <f aca="false">IF(OR(J227="",J227=0,G227=""),"",IF(N227="Deposited on time",0,IF(N227="Pending (not yet due)",0,MAX(0,(YEAR(IF(L227="",Settings!$C$11,L227))-YEAR(G227))*12+MONTH(IF(L227="",Settings!$C$11,L227))-MONTH(G227)+1))))</f>
        <v/>
      </c>
      <c r="P227" s="23" t="str">
        <f aca="false">IF(O227="","",ROUND(J227*Settings!$C$10*O227,0))</f>
        <v/>
      </c>
    </row>
    <row r="228" customFormat="false" ht="15" hidden="false" customHeight="false" outlineLevel="0" collapsed="false">
      <c r="A228" s="8"/>
      <c r="B228" s="8"/>
      <c r="C228" s="8"/>
      <c r="D228" s="8"/>
      <c r="E228" s="8"/>
      <c r="F228" s="18"/>
      <c r="G228" s="21"/>
      <c r="H228" s="11" t="str">
        <f aca="false">IF(E228="","",IFERROR(INDEX(Rates!$B$6:$B$30,MATCH(E228,Rates!$A$6:$A$30,0)),"Not in rate table"))</f>
        <v/>
      </c>
      <c r="I228" s="22" t="str">
        <f aca="false">IF(E228="","",IFERROR(IF(F228&lt;=INDEX(Rates!$C$6:$C$30,MATCH(E228,Rates!$A$6:$A$30,0)),0,IF(D228="Yes",INDEX(Rates!$D$6:$D$30,MATCH(E228,Rates!$A$6:$A$30,0)),INDEX(Rates!$E$6:$E$30,MATCH(E228,Rates!$A$6:$A$30,0)))),0))</f>
        <v/>
      </c>
      <c r="J228" s="23" t="str">
        <f aca="false">IF(E228="","",ROUND(F228*I228,0))</f>
        <v/>
      </c>
      <c r="K228" s="24" t="str">
        <f aca="false">IF(OR(G228="",J228=0),"",IF(MONTH(G228)=3,DATE(YEAR(G228),Settings!$C$9,Settings!$C$8),DATE(YEAR(G228),MONTH(G228)+1,Settings!$C$7)))</f>
        <v/>
      </c>
      <c r="L228" s="21"/>
      <c r="M228" s="8"/>
      <c r="N228" s="10" t="str">
        <f aca="false">IF(E228="","",IF(J228=0,"Below threshold",IF(L228="",IF(Settings!$C$11&gt;K228,"Overdue - not deposited","Pending (not yet due)"),IF(L228&lt;=K228,"Deposited on time","Deposited late"))))</f>
        <v/>
      </c>
      <c r="O228" s="25" t="str">
        <f aca="false">IF(OR(J228="",J228=0,G228=""),"",IF(N228="Deposited on time",0,IF(N228="Pending (not yet due)",0,MAX(0,(YEAR(IF(L228="",Settings!$C$11,L228))-YEAR(G228))*12+MONTH(IF(L228="",Settings!$C$11,L228))-MONTH(G228)+1))))</f>
        <v/>
      </c>
      <c r="P228" s="23" t="str">
        <f aca="false">IF(O228="","",ROUND(J228*Settings!$C$10*O228,0))</f>
        <v/>
      </c>
    </row>
    <row r="229" customFormat="false" ht="15" hidden="false" customHeight="false" outlineLevel="0" collapsed="false">
      <c r="A229" s="8"/>
      <c r="B229" s="8"/>
      <c r="C229" s="8"/>
      <c r="D229" s="8"/>
      <c r="E229" s="8"/>
      <c r="F229" s="18"/>
      <c r="G229" s="21"/>
      <c r="H229" s="11" t="str">
        <f aca="false">IF(E229="","",IFERROR(INDEX(Rates!$B$6:$B$30,MATCH(E229,Rates!$A$6:$A$30,0)),"Not in rate table"))</f>
        <v/>
      </c>
      <c r="I229" s="22" t="str">
        <f aca="false">IF(E229="","",IFERROR(IF(F229&lt;=INDEX(Rates!$C$6:$C$30,MATCH(E229,Rates!$A$6:$A$30,0)),0,IF(D229="Yes",INDEX(Rates!$D$6:$D$30,MATCH(E229,Rates!$A$6:$A$30,0)),INDEX(Rates!$E$6:$E$30,MATCH(E229,Rates!$A$6:$A$30,0)))),0))</f>
        <v/>
      </c>
      <c r="J229" s="23" t="str">
        <f aca="false">IF(E229="","",ROUND(F229*I229,0))</f>
        <v/>
      </c>
      <c r="K229" s="24" t="str">
        <f aca="false">IF(OR(G229="",J229=0),"",IF(MONTH(G229)=3,DATE(YEAR(G229),Settings!$C$9,Settings!$C$8),DATE(YEAR(G229),MONTH(G229)+1,Settings!$C$7)))</f>
        <v/>
      </c>
      <c r="L229" s="21"/>
      <c r="M229" s="8"/>
      <c r="N229" s="10" t="str">
        <f aca="false">IF(E229="","",IF(J229=0,"Below threshold",IF(L229="",IF(Settings!$C$11&gt;K229,"Overdue - not deposited","Pending (not yet due)"),IF(L229&lt;=K229,"Deposited on time","Deposited late"))))</f>
        <v/>
      </c>
      <c r="O229" s="25" t="str">
        <f aca="false">IF(OR(J229="",J229=0,G229=""),"",IF(N229="Deposited on time",0,IF(N229="Pending (not yet due)",0,MAX(0,(YEAR(IF(L229="",Settings!$C$11,L229))-YEAR(G229))*12+MONTH(IF(L229="",Settings!$C$11,L229))-MONTH(G229)+1))))</f>
        <v/>
      </c>
      <c r="P229" s="23" t="str">
        <f aca="false">IF(O229="","",ROUND(J229*Settings!$C$10*O229,0))</f>
        <v/>
      </c>
    </row>
    <row r="230" customFormat="false" ht="15" hidden="false" customHeight="false" outlineLevel="0" collapsed="false">
      <c r="A230" s="8"/>
      <c r="B230" s="8"/>
      <c r="C230" s="8"/>
      <c r="D230" s="8"/>
      <c r="E230" s="8"/>
      <c r="F230" s="18"/>
      <c r="G230" s="21"/>
      <c r="H230" s="11" t="str">
        <f aca="false">IF(E230="","",IFERROR(INDEX(Rates!$B$6:$B$30,MATCH(E230,Rates!$A$6:$A$30,0)),"Not in rate table"))</f>
        <v/>
      </c>
      <c r="I230" s="22" t="str">
        <f aca="false">IF(E230="","",IFERROR(IF(F230&lt;=INDEX(Rates!$C$6:$C$30,MATCH(E230,Rates!$A$6:$A$30,0)),0,IF(D230="Yes",INDEX(Rates!$D$6:$D$30,MATCH(E230,Rates!$A$6:$A$30,0)),INDEX(Rates!$E$6:$E$30,MATCH(E230,Rates!$A$6:$A$30,0)))),0))</f>
        <v/>
      </c>
      <c r="J230" s="23" t="str">
        <f aca="false">IF(E230="","",ROUND(F230*I230,0))</f>
        <v/>
      </c>
      <c r="K230" s="24" t="str">
        <f aca="false">IF(OR(G230="",J230=0),"",IF(MONTH(G230)=3,DATE(YEAR(G230),Settings!$C$9,Settings!$C$8),DATE(YEAR(G230),MONTH(G230)+1,Settings!$C$7)))</f>
        <v/>
      </c>
      <c r="L230" s="21"/>
      <c r="M230" s="8"/>
      <c r="N230" s="10" t="str">
        <f aca="false">IF(E230="","",IF(J230=0,"Below threshold",IF(L230="",IF(Settings!$C$11&gt;K230,"Overdue - not deposited","Pending (not yet due)"),IF(L230&lt;=K230,"Deposited on time","Deposited late"))))</f>
        <v/>
      </c>
      <c r="O230" s="25" t="str">
        <f aca="false">IF(OR(J230="",J230=0,G230=""),"",IF(N230="Deposited on time",0,IF(N230="Pending (not yet due)",0,MAX(0,(YEAR(IF(L230="",Settings!$C$11,L230))-YEAR(G230))*12+MONTH(IF(L230="",Settings!$C$11,L230))-MONTH(G230)+1))))</f>
        <v/>
      </c>
      <c r="P230" s="23" t="str">
        <f aca="false">IF(O230="","",ROUND(J230*Settings!$C$10*O230,0))</f>
        <v/>
      </c>
    </row>
    <row r="231" customFormat="false" ht="15" hidden="false" customHeight="false" outlineLevel="0" collapsed="false">
      <c r="A231" s="8"/>
      <c r="B231" s="8"/>
      <c r="C231" s="8"/>
      <c r="D231" s="8"/>
      <c r="E231" s="8"/>
      <c r="F231" s="18"/>
      <c r="G231" s="21"/>
      <c r="H231" s="11" t="str">
        <f aca="false">IF(E231="","",IFERROR(INDEX(Rates!$B$6:$B$30,MATCH(E231,Rates!$A$6:$A$30,0)),"Not in rate table"))</f>
        <v/>
      </c>
      <c r="I231" s="22" t="str">
        <f aca="false">IF(E231="","",IFERROR(IF(F231&lt;=INDEX(Rates!$C$6:$C$30,MATCH(E231,Rates!$A$6:$A$30,0)),0,IF(D231="Yes",INDEX(Rates!$D$6:$D$30,MATCH(E231,Rates!$A$6:$A$30,0)),INDEX(Rates!$E$6:$E$30,MATCH(E231,Rates!$A$6:$A$30,0)))),0))</f>
        <v/>
      </c>
      <c r="J231" s="23" t="str">
        <f aca="false">IF(E231="","",ROUND(F231*I231,0))</f>
        <v/>
      </c>
      <c r="K231" s="24" t="str">
        <f aca="false">IF(OR(G231="",J231=0),"",IF(MONTH(G231)=3,DATE(YEAR(G231),Settings!$C$9,Settings!$C$8),DATE(YEAR(G231),MONTH(G231)+1,Settings!$C$7)))</f>
        <v/>
      </c>
      <c r="L231" s="21"/>
      <c r="M231" s="8"/>
      <c r="N231" s="10" t="str">
        <f aca="false">IF(E231="","",IF(J231=0,"Below threshold",IF(L231="",IF(Settings!$C$11&gt;K231,"Overdue - not deposited","Pending (not yet due)"),IF(L231&lt;=K231,"Deposited on time","Deposited late"))))</f>
        <v/>
      </c>
      <c r="O231" s="25" t="str">
        <f aca="false">IF(OR(J231="",J231=0,G231=""),"",IF(N231="Deposited on time",0,IF(N231="Pending (not yet due)",0,MAX(0,(YEAR(IF(L231="",Settings!$C$11,L231))-YEAR(G231))*12+MONTH(IF(L231="",Settings!$C$11,L231))-MONTH(G231)+1))))</f>
        <v/>
      </c>
      <c r="P231" s="23" t="str">
        <f aca="false">IF(O231="","",ROUND(J231*Settings!$C$10*O231,0))</f>
        <v/>
      </c>
    </row>
    <row r="232" customFormat="false" ht="15" hidden="false" customHeight="false" outlineLevel="0" collapsed="false">
      <c r="A232" s="8"/>
      <c r="B232" s="8"/>
      <c r="C232" s="8"/>
      <c r="D232" s="8"/>
      <c r="E232" s="8"/>
      <c r="F232" s="18"/>
      <c r="G232" s="21"/>
      <c r="H232" s="11" t="str">
        <f aca="false">IF(E232="","",IFERROR(INDEX(Rates!$B$6:$B$30,MATCH(E232,Rates!$A$6:$A$30,0)),"Not in rate table"))</f>
        <v/>
      </c>
      <c r="I232" s="22" t="str">
        <f aca="false">IF(E232="","",IFERROR(IF(F232&lt;=INDEX(Rates!$C$6:$C$30,MATCH(E232,Rates!$A$6:$A$30,0)),0,IF(D232="Yes",INDEX(Rates!$D$6:$D$30,MATCH(E232,Rates!$A$6:$A$30,0)),INDEX(Rates!$E$6:$E$30,MATCH(E232,Rates!$A$6:$A$30,0)))),0))</f>
        <v/>
      </c>
      <c r="J232" s="23" t="str">
        <f aca="false">IF(E232="","",ROUND(F232*I232,0))</f>
        <v/>
      </c>
      <c r="K232" s="24" t="str">
        <f aca="false">IF(OR(G232="",J232=0),"",IF(MONTH(G232)=3,DATE(YEAR(G232),Settings!$C$9,Settings!$C$8),DATE(YEAR(G232),MONTH(G232)+1,Settings!$C$7)))</f>
        <v/>
      </c>
      <c r="L232" s="21"/>
      <c r="M232" s="8"/>
      <c r="N232" s="10" t="str">
        <f aca="false">IF(E232="","",IF(J232=0,"Below threshold",IF(L232="",IF(Settings!$C$11&gt;K232,"Overdue - not deposited","Pending (not yet due)"),IF(L232&lt;=K232,"Deposited on time","Deposited late"))))</f>
        <v/>
      </c>
      <c r="O232" s="25" t="str">
        <f aca="false">IF(OR(J232="",J232=0,G232=""),"",IF(N232="Deposited on time",0,IF(N232="Pending (not yet due)",0,MAX(0,(YEAR(IF(L232="",Settings!$C$11,L232))-YEAR(G232))*12+MONTH(IF(L232="",Settings!$C$11,L232))-MONTH(G232)+1))))</f>
        <v/>
      </c>
      <c r="P232" s="23" t="str">
        <f aca="false">IF(O232="","",ROUND(J232*Settings!$C$10*O232,0))</f>
        <v/>
      </c>
    </row>
    <row r="233" customFormat="false" ht="15" hidden="false" customHeight="false" outlineLevel="0" collapsed="false">
      <c r="A233" s="8"/>
      <c r="B233" s="8"/>
      <c r="C233" s="8"/>
      <c r="D233" s="8"/>
      <c r="E233" s="8"/>
      <c r="F233" s="18"/>
      <c r="G233" s="21"/>
      <c r="H233" s="11" t="str">
        <f aca="false">IF(E233="","",IFERROR(INDEX(Rates!$B$6:$B$30,MATCH(E233,Rates!$A$6:$A$30,0)),"Not in rate table"))</f>
        <v/>
      </c>
      <c r="I233" s="22" t="str">
        <f aca="false">IF(E233="","",IFERROR(IF(F233&lt;=INDEX(Rates!$C$6:$C$30,MATCH(E233,Rates!$A$6:$A$30,0)),0,IF(D233="Yes",INDEX(Rates!$D$6:$D$30,MATCH(E233,Rates!$A$6:$A$30,0)),INDEX(Rates!$E$6:$E$30,MATCH(E233,Rates!$A$6:$A$30,0)))),0))</f>
        <v/>
      </c>
      <c r="J233" s="23" t="str">
        <f aca="false">IF(E233="","",ROUND(F233*I233,0))</f>
        <v/>
      </c>
      <c r="K233" s="24" t="str">
        <f aca="false">IF(OR(G233="",J233=0),"",IF(MONTH(G233)=3,DATE(YEAR(G233),Settings!$C$9,Settings!$C$8),DATE(YEAR(G233),MONTH(G233)+1,Settings!$C$7)))</f>
        <v/>
      </c>
      <c r="L233" s="21"/>
      <c r="M233" s="8"/>
      <c r="N233" s="10" t="str">
        <f aca="false">IF(E233="","",IF(J233=0,"Below threshold",IF(L233="",IF(Settings!$C$11&gt;K233,"Overdue - not deposited","Pending (not yet due)"),IF(L233&lt;=K233,"Deposited on time","Deposited late"))))</f>
        <v/>
      </c>
      <c r="O233" s="25" t="str">
        <f aca="false">IF(OR(J233="",J233=0,G233=""),"",IF(N233="Deposited on time",0,IF(N233="Pending (not yet due)",0,MAX(0,(YEAR(IF(L233="",Settings!$C$11,L233))-YEAR(G233))*12+MONTH(IF(L233="",Settings!$C$11,L233))-MONTH(G233)+1))))</f>
        <v/>
      </c>
      <c r="P233" s="23" t="str">
        <f aca="false">IF(O233="","",ROUND(J233*Settings!$C$10*O233,0))</f>
        <v/>
      </c>
    </row>
    <row r="234" customFormat="false" ht="15" hidden="false" customHeight="false" outlineLevel="0" collapsed="false">
      <c r="A234" s="8"/>
      <c r="B234" s="8"/>
      <c r="C234" s="8"/>
      <c r="D234" s="8"/>
      <c r="E234" s="8"/>
      <c r="F234" s="18"/>
      <c r="G234" s="21"/>
      <c r="H234" s="11" t="str">
        <f aca="false">IF(E234="","",IFERROR(INDEX(Rates!$B$6:$B$30,MATCH(E234,Rates!$A$6:$A$30,0)),"Not in rate table"))</f>
        <v/>
      </c>
      <c r="I234" s="22" t="str">
        <f aca="false">IF(E234="","",IFERROR(IF(F234&lt;=INDEX(Rates!$C$6:$C$30,MATCH(E234,Rates!$A$6:$A$30,0)),0,IF(D234="Yes",INDEX(Rates!$D$6:$D$30,MATCH(E234,Rates!$A$6:$A$30,0)),INDEX(Rates!$E$6:$E$30,MATCH(E234,Rates!$A$6:$A$30,0)))),0))</f>
        <v/>
      </c>
      <c r="J234" s="23" t="str">
        <f aca="false">IF(E234="","",ROUND(F234*I234,0))</f>
        <v/>
      </c>
      <c r="K234" s="24" t="str">
        <f aca="false">IF(OR(G234="",J234=0),"",IF(MONTH(G234)=3,DATE(YEAR(G234),Settings!$C$9,Settings!$C$8),DATE(YEAR(G234),MONTH(G234)+1,Settings!$C$7)))</f>
        <v/>
      </c>
      <c r="L234" s="21"/>
      <c r="M234" s="8"/>
      <c r="N234" s="10" t="str">
        <f aca="false">IF(E234="","",IF(J234=0,"Below threshold",IF(L234="",IF(Settings!$C$11&gt;K234,"Overdue - not deposited","Pending (not yet due)"),IF(L234&lt;=K234,"Deposited on time","Deposited late"))))</f>
        <v/>
      </c>
      <c r="O234" s="25" t="str">
        <f aca="false">IF(OR(J234="",J234=0,G234=""),"",IF(N234="Deposited on time",0,IF(N234="Pending (not yet due)",0,MAX(0,(YEAR(IF(L234="",Settings!$C$11,L234))-YEAR(G234))*12+MONTH(IF(L234="",Settings!$C$11,L234))-MONTH(G234)+1))))</f>
        <v/>
      </c>
      <c r="P234" s="23" t="str">
        <f aca="false">IF(O234="","",ROUND(J234*Settings!$C$10*O234,0))</f>
        <v/>
      </c>
    </row>
    <row r="235" customFormat="false" ht="15" hidden="false" customHeight="false" outlineLevel="0" collapsed="false">
      <c r="A235" s="8"/>
      <c r="B235" s="8"/>
      <c r="C235" s="8"/>
      <c r="D235" s="8"/>
      <c r="E235" s="8"/>
      <c r="F235" s="18"/>
      <c r="G235" s="21"/>
      <c r="H235" s="11" t="str">
        <f aca="false">IF(E235="","",IFERROR(INDEX(Rates!$B$6:$B$30,MATCH(E235,Rates!$A$6:$A$30,0)),"Not in rate table"))</f>
        <v/>
      </c>
      <c r="I235" s="22" t="str">
        <f aca="false">IF(E235="","",IFERROR(IF(F235&lt;=INDEX(Rates!$C$6:$C$30,MATCH(E235,Rates!$A$6:$A$30,0)),0,IF(D235="Yes",INDEX(Rates!$D$6:$D$30,MATCH(E235,Rates!$A$6:$A$30,0)),INDEX(Rates!$E$6:$E$30,MATCH(E235,Rates!$A$6:$A$30,0)))),0))</f>
        <v/>
      </c>
      <c r="J235" s="23" t="str">
        <f aca="false">IF(E235="","",ROUND(F235*I235,0))</f>
        <v/>
      </c>
      <c r="K235" s="24" t="str">
        <f aca="false">IF(OR(G235="",J235=0),"",IF(MONTH(G235)=3,DATE(YEAR(G235),Settings!$C$9,Settings!$C$8),DATE(YEAR(G235),MONTH(G235)+1,Settings!$C$7)))</f>
        <v/>
      </c>
      <c r="L235" s="21"/>
      <c r="M235" s="8"/>
      <c r="N235" s="10" t="str">
        <f aca="false">IF(E235="","",IF(J235=0,"Below threshold",IF(L235="",IF(Settings!$C$11&gt;K235,"Overdue - not deposited","Pending (not yet due)"),IF(L235&lt;=K235,"Deposited on time","Deposited late"))))</f>
        <v/>
      </c>
      <c r="O235" s="25" t="str">
        <f aca="false">IF(OR(J235="",J235=0,G235=""),"",IF(N235="Deposited on time",0,IF(N235="Pending (not yet due)",0,MAX(0,(YEAR(IF(L235="",Settings!$C$11,L235))-YEAR(G235))*12+MONTH(IF(L235="",Settings!$C$11,L235))-MONTH(G235)+1))))</f>
        <v/>
      </c>
      <c r="P235" s="23" t="str">
        <f aca="false">IF(O235="","",ROUND(J235*Settings!$C$10*O235,0))</f>
        <v/>
      </c>
    </row>
    <row r="236" customFormat="false" ht="15" hidden="false" customHeight="false" outlineLevel="0" collapsed="false">
      <c r="A236" s="8"/>
      <c r="B236" s="8"/>
      <c r="C236" s="8"/>
      <c r="D236" s="8"/>
      <c r="E236" s="8"/>
      <c r="F236" s="18"/>
      <c r="G236" s="21"/>
      <c r="H236" s="11" t="str">
        <f aca="false">IF(E236="","",IFERROR(INDEX(Rates!$B$6:$B$30,MATCH(E236,Rates!$A$6:$A$30,0)),"Not in rate table"))</f>
        <v/>
      </c>
      <c r="I236" s="22" t="str">
        <f aca="false">IF(E236="","",IFERROR(IF(F236&lt;=INDEX(Rates!$C$6:$C$30,MATCH(E236,Rates!$A$6:$A$30,0)),0,IF(D236="Yes",INDEX(Rates!$D$6:$D$30,MATCH(E236,Rates!$A$6:$A$30,0)),INDEX(Rates!$E$6:$E$30,MATCH(E236,Rates!$A$6:$A$30,0)))),0))</f>
        <v/>
      </c>
      <c r="J236" s="23" t="str">
        <f aca="false">IF(E236="","",ROUND(F236*I236,0))</f>
        <v/>
      </c>
      <c r="K236" s="24" t="str">
        <f aca="false">IF(OR(G236="",J236=0),"",IF(MONTH(G236)=3,DATE(YEAR(G236),Settings!$C$9,Settings!$C$8),DATE(YEAR(G236),MONTH(G236)+1,Settings!$C$7)))</f>
        <v/>
      </c>
      <c r="L236" s="21"/>
      <c r="M236" s="8"/>
      <c r="N236" s="10" t="str">
        <f aca="false">IF(E236="","",IF(J236=0,"Below threshold",IF(L236="",IF(Settings!$C$11&gt;K236,"Overdue - not deposited","Pending (not yet due)"),IF(L236&lt;=K236,"Deposited on time","Deposited late"))))</f>
        <v/>
      </c>
      <c r="O236" s="25" t="str">
        <f aca="false">IF(OR(J236="",J236=0,G236=""),"",IF(N236="Deposited on time",0,IF(N236="Pending (not yet due)",0,MAX(0,(YEAR(IF(L236="",Settings!$C$11,L236))-YEAR(G236))*12+MONTH(IF(L236="",Settings!$C$11,L236))-MONTH(G236)+1))))</f>
        <v/>
      </c>
      <c r="P236" s="23" t="str">
        <f aca="false">IF(O236="","",ROUND(J236*Settings!$C$10*O236,0))</f>
        <v/>
      </c>
    </row>
    <row r="237" customFormat="false" ht="15" hidden="false" customHeight="false" outlineLevel="0" collapsed="false">
      <c r="A237" s="8"/>
      <c r="B237" s="8"/>
      <c r="C237" s="8"/>
      <c r="D237" s="8"/>
      <c r="E237" s="8"/>
      <c r="F237" s="18"/>
      <c r="G237" s="21"/>
      <c r="H237" s="11" t="str">
        <f aca="false">IF(E237="","",IFERROR(INDEX(Rates!$B$6:$B$30,MATCH(E237,Rates!$A$6:$A$30,0)),"Not in rate table"))</f>
        <v/>
      </c>
      <c r="I237" s="22" t="str">
        <f aca="false">IF(E237="","",IFERROR(IF(F237&lt;=INDEX(Rates!$C$6:$C$30,MATCH(E237,Rates!$A$6:$A$30,0)),0,IF(D237="Yes",INDEX(Rates!$D$6:$D$30,MATCH(E237,Rates!$A$6:$A$30,0)),INDEX(Rates!$E$6:$E$30,MATCH(E237,Rates!$A$6:$A$30,0)))),0))</f>
        <v/>
      </c>
      <c r="J237" s="23" t="str">
        <f aca="false">IF(E237="","",ROUND(F237*I237,0))</f>
        <v/>
      </c>
      <c r="K237" s="24" t="str">
        <f aca="false">IF(OR(G237="",J237=0),"",IF(MONTH(G237)=3,DATE(YEAR(G237),Settings!$C$9,Settings!$C$8),DATE(YEAR(G237),MONTH(G237)+1,Settings!$C$7)))</f>
        <v/>
      </c>
      <c r="L237" s="21"/>
      <c r="M237" s="8"/>
      <c r="N237" s="10" t="str">
        <f aca="false">IF(E237="","",IF(J237=0,"Below threshold",IF(L237="",IF(Settings!$C$11&gt;K237,"Overdue - not deposited","Pending (not yet due)"),IF(L237&lt;=K237,"Deposited on time","Deposited late"))))</f>
        <v/>
      </c>
      <c r="O237" s="25" t="str">
        <f aca="false">IF(OR(J237="",J237=0,G237=""),"",IF(N237="Deposited on time",0,IF(N237="Pending (not yet due)",0,MAX(0,(YEAR(IF(L237="",Settings!$C$11,L237))-YEAR(G237))*12+MONTH(IF(L237="",Settings!$C$11,L237))-MONTH(G237)+1))))</f>
        <v/>
      </c>
      <c r="P237" s="23" t="str">
        <f aca="false">IF(O237="","",ROUND(J237*Settings!$C$10*O237,0))</f>
        <v/>
      </c>
    </row>
    <row r="238" customFormat="false" ht="15" hidden="false" customHeight="false" outlineLevel="0" collapsed="false">
      <c r="A238" s="8"/>
      <c r="B238" s="8"/>
      <c r="C238" s="8"/>
      <c r="D238" s="8"/>
      <c r="E238" s="8"/>
      <c r="F238" s="18"/>
      <c r="G238" s="21"/>
      <c r="H238" s="11" t="str">
        <f aca="false">IF(E238="","",IFERROR(INDEX(Rates!$B$6:$B$30,MATCH(E238,Rates!$A$6:$A$30,0)),"Not in rate table"))</f>
        <v/>
      </c>
      <c r="I238" s="22" t="str">
        <f aca="false">IF(E238="","",IFERROR(IF(F238&lt;=INDEX(Rates!$C$6:$C$30,MATCH(E238,Rates!$A$6:$A$30,0)),0,IF(D238="Yes",INDEX(Rates!$D$6:$D$30,MATCH(E238,Rates!$A$6:$A$30,0)),INDEX(Rates!$E$6:$E$30,MATCH(E238,Rates!$A$6:$A$30,0)))),0))</f>
        <v/>
      </c>
      <c r="J238" s="23" t="str">
        <f aca="false">IF(E238="","",ROUND(F238*I238,0))</f>
        <v/>
      </c>
      <c r="K238" s="24" t="str">
        <f aca="false">IF(OR(G238="",J238=0),"",IF(MONTH(G238)=3,DATE(YEAR(G238),Settings!$C$9,Settings!$C$8),DATE(YEAR(G238),MONTH(G238)+1,Settings!$C$7)))</f>
        <v/>
      </c>
      <c r="L238" s="21"/>
      <c r="M238" s="8"/>
      <c r="N238" s="10" t="str">
        <f aca="false">IF(E238="","",IF(J238=0,"Below threshold",IF(L238="",IF(Settings!$C$11&gt;K238,"Overdue - not deposited","Pending (not yet due)"),IF(L238&lt;=K238,"Deposited on time","Deposited late"))))</f>
        <v/>
      </c>
      <c r="O238" s="25" t="str">
        <f aca="false">IF(OR(J238="",J238=0,G238=""),"",IF(N238="Deposited on time",0,IF(N238="Pending (not yet due)",0,MAX(0,(YEAR(IF(L238="",Settings!$C$11,L238))-YEAR(G238))*12+MONTH(IF(L238="",Settings!$C$11,L238))-MONTH(G238)+1))))</f>
        <v/>
      </c>
      <c r="P238" s="23" t="str">
        <f aca="false">IF(O238="","",ROUND(J238*Settings!$C$10*O238,0))</f>
        <v/>
      </c>
    </row>
    <row r="239" customFormat="false" ht="15" hidden="false" customHeight="false" outlineLevel="0" collapsed="false">
      <c r="A239" s="8"/>
      <c r="B239" s="8"/>
      <c r="C239" s="8"/>
      <c r="D239" s="8"/>
      <c r="E239" s="8"/>
      <c r="F239" s="18"/>
      <c r="G239" s="21"/>
      <c r="H239" s="11" t="str">
        <f aca="false">IF(E239="","",IFERROR(INDEX(Rates!$B$6:$B$30,MATCH(E239,Rates!$A$6:$A$30,0)),"Not in rate table"))</f>
        <v/>
      </c>
      <c r="I239" s="22" t="str">
        <f aca="false">IF(E239="","",IFERROR(IF(F239&lt;=INDEX(Rates!$C$6:$C$30,MATCH(E239,Rates!$A$6:$A$30,0)),0,IF(D239="Yes",INDEX(Rates!$D$6:$D$30,MATCH(E239,Rates!$A$6:$A$30,0)),INDEX(Rates!$E$6:$E$30,MATCH(E239,Rates!$A$6:$A$30,0)))),0))</f>
        <v/>
      </c>
      <c r="J239" s="23" t="str">
        <f aca="false">IF(E239="","",ROUND(F239*I239,0))</f>
        <v/>
      </c>
      <c r="K239" s="24" t="str">
        <f aca="false">IF(OR(G239="",J239=0),"",IF(MONTH(G239)=3,DATE(YEAR(G239),Settings!$C$9,Settings!$C$8),DATE(YEAR(G239),MONTH(G239)+1,Settings!$C$7)))</f>
        <v/>
      </c>
      <c r="L239" s="21"/>
      <c r="M239" s="8"/>
      <c r="N239" s="10" t="str">
        <f aca="false">IF(E239="","",IF(J239=0,"Below threshold",IF(L239="",IF(Settings!$C$11&gt;K239,"Overdue - not deposited","Pending (not yet due)"),IF(L239&lt;=K239,"Deposited on time","Deposited late"))))</f>
        <v/>
      </c>
      <c r="O239" s="25" t="str">
        <f aca="false">IF(OR(J239="",J239=0,G239=""),"",IF(N239="Deposited on time",0,IF(N239="Pending (not yet due)",0,MAX(0,(YEAR(IF(L239="",Settings!$C$11,L239))-YEAR(G239))*12+MONTH(IF(L239="",Settings!$C$11,L239))-MONTH(G239)+1))))</f>
        <v/>
      </c>
      <c r="P239" s="23" t="str">
        <f aca="false">IF(O239="","",ROUND(J239*Settings!$C$10*O239,0))</f>
        <v/>
      </c>
    </row>
    <row r="240" customFormat="false" ht="15" hidden="false" customHeight="false" outlineLevel="0" collapsed="false">
      <c r="A240" s="8"/>
      <c r="B240" s="8"/>
      <c r="C240" s="8"/>
      <c r="D240" s="8"/>
      <c r="E240" s="8"/>
      <c r="F240" s="18"/>
      <c r="G240" s="21"/>
      <c r="H240" s="11" t="str">
        <f aca="false">IF(E240="","",IFERROR(INDEX(Rates!$B$6:$B$30,MATCH(E240,Rates!$A$6:$A$30,0)),"Not in rate table"))</f>
        <v/>
      </c>
      <c r="I240" s="22" t="str">
        <f aca="false">IF(E240="","",IFERROR(IF(F240&lt;=INDEX(Rates!$C$6:$C$30,MATCH(E240,Rates!$A$6:$A$30,0)),0,IF(D240="Yes",INDEX(Rates!$D$6:$D$30,MATCH(E240,Rates!$A$6:$A$30,0)),INDEX(Rates!$E$6:$E$30,MATCH(E240,Rates!$A$6:$A$30,0)))),0))</f>
        <v/>
      </c>
      <c r="J240" s="23" t="str">
        <f aca="false">IF(E240="","",ROUND(F240*I240,0))</f>
        <v/>
      </c>
      <c r="K240" s="24" t="str">
        <f aca="false">IF(OR(G240="",J240=0),"",IF(MONTH(G240)=3,DATE(YEAR(G240),Settings!$C$9,Settings!$C$8),DATE(YEAR(G240),MONTH(G240)+1,Settings!$C$7)))</f>
        <v/>
      </c>
      <c r="L240" s="21"/>
      <c r="M240" s="8"/>
      <c r="N240" s="10" t="str">
        <f aca="false">IF(E240="","",IF(J240=0,"Below threshold",IF(L240="",IF(Settings!$C$11&gt;K240,"Overdue - not deposited","Pending (not yet due)"),IF(L240&lt;=K240,"Deposited on time","Deposited late"))))</f>
        <v/>
      </c>
      <c r="O240" s="25" t="str">
        <f aca="false">IF(OR(J240="",J240=0,G240=""),"",IF(N240="Deposited on time",0,IF(N240="Pending (not yet due)",0,MAX(0,(YEAR(IF(L240="",Settings!$C$11,L240))-YEAR(G240))*12+MONTH(IF(L240="",Settings!$C$11,L240))-MONTH(G240)+1))))</f>
        <v/>
      </c>
      <c r="P240" s="23" t="str">
        <f aca="false">IF(O240="","",ROUND(J240*Settings!$C$10*O240,0))</f>
        <v/>
      </c>
    </row>
    <row r="241" customFormat="false" ht="15" hidden="false" customHeight="false" outlineLevel="0" collapsed="false">
      <c r="A241" s="8"/>
      <c r="B241" s="8"/>
      <c r="C241" s="8"/>
      <c r="D241" s="8"/>
      <c r="E241" s="8"/>
      <c r="F241" s="18"/>
      <c r="G241" s="21"/>
      <c r="H241" s="11" t="str">
        <f aca="false">IF(E241="","",IFERROR(INDEX(Rates!$B$6:$B$30,MATCH(E241,Rates!$A$6:$A$30,0)),"Not in rate table"))</f>
        <v/>
      </c>
      <c r="I241" s="22" t="str">
        <f aca="false">IF(E241="","",IFERROR(IF(F241&lt;=INDEX(Rates!$C$6:$C$30,MATCH(E241,Rates!$A$6:$A$30,0)),0,IF(D241="Yes",INDEX(Rates!$D$6:$D$30,MATCH(E241,Rates!$A$6:$A$30,0)),INDEX(Rates!$E$6:$E$30,MATCH(E241,Rates!$A$6:$A$30,0)))),0))</f>
        <v/>
      </c>
      <c r="J241" s="23" t="str">
        <f aca="false">IF(E241="","",ROUND(F241*I241,0))</f>
        <v/>
      </c>
      <c r="K241" s="24" t="str">
        <f aca="false">IF(OR(G241="",J241=0),"",IF(MONTH(G241)=3,DATE(YEAR(G241),Settings!$C$9,Settings!$C$8),DATE(YEAR(G241),MONTH(G241)+1,Settings!$C$7)))</f>
        <v/>
      </c>
      <c r="L241" s="21"/>
      <c r="M241" s="8"/>
      <c r="N241" s="10" t="str">
        <f aca="false">IF(E241="","",IF(J241=0,"Below threshold",IF(L241="",IF(Settings!$C$11&gt;K241,"Overdue - not deposited","Pending (not yet due)"),IF(L241&lt;=K241,"Deposited on time","Deposited late"))))</f>
        <v/>
      </c>
      <c r="O241" s="25" t="str">
        <f aca="false">IF(OR(J241="",J241=0,G241=""),"",IF(N241="Deposited on time",0,IF(N241="Pending (not yet due)",0,MAX(0,(YEAR(IF(L241="",Settings!$C$11,L241))-YEAR(G241))*12+MONTH(IF(L241="",Settings!$C$11,L241))-MONTH(G241)+1))))</f>
        <v/>
      </c>
      <c r="P241" s="23" t="str">
        <f aca="false">IF(O241="","",ROUND(J241*Settings!$C$10*O241,0))</f>
        <v/>
      </c>
    </row>
    <row r="242" customFormat="false" ht="15" hidden="false" customHeight="false" outlineLevel="0" collapsed="false">
      <c r="A242" s="8"/>
      <c r="B242" s="8"/>
      <c r="C242" s="8"/>
      <c r="D242" s="8"/>
      <c r="E242" s="8"/>
      <c r="F242" s="18"/>
      <c r="G242" s="21"/>
      <c r="H242" s="11" t="str">
        <f aca="false">IF(E242="","",IFERROR(INDEX(Rates!$B$6:$B$30,MATCH(E242,Rates!$A$6:$A$30,0)),"Not in rate table"))</f>
        <v/>
      </c>
      <c r="I242" s="22" t="str">
        <f aca="false">IF(E242="","",IFERROR(IF(F242&lt;=INDEX(Rates!$C$6:$C$30,MATCH(E242,Rates!$A$6:$A$30,0)),0,IF(D242="Yes",INDEX(Rates!$D$6:$D$30,MATCH(E242,Rates!$A$6:$A$30,0)),INDEX(Rates!$E$6:$E$30,MATCH(E242,Rates!$A$6:$A$30,0)))),0))</f>
        <v/>
      </c>
      <c r="J242" s="23" t="str">
        <f aca="false">IF(E242="","",ROUND(F242*I242,0))</f>
        <v/>
      </c>
      <c r="K242" s="24" t="str">
        <f aca="false">IF(OR(G242="",J242=0),"",IF(MONTH(G242)=3,DATE(YEAR(G242),Settings!$C$9,Settings!$C$8),DATE(YEAR(G242),MONTH(G242)+1,Settings!$C$7)))</f>
        <v/>
      </c>
      <c r="L242" s="21"/>
      <c r="M242" s="8"/>
      <c r="N242" s="10" t="str">
        <f aca="false">IF(E242="","",IF(J242=0,"Below threshold",IF(L242="",IF(Settings!$C$11&gt;K242,"Overdue - not deposited","Pending (not yet due)"),IF(L242&lt;=K242,"Deposited on time","Deposited late"))))</f>
        <v/>
      </c>
      <c r="O242" s="25" t="str">
        <f aca="false">IF(OR(J242="",J242=0,G242=""),"",IF(N242="Deposited on time",0,IF(N242="Pending (not yet due)",0,MAX(0,(YEAR(IF(L242="",Settings!$C$11,L242))-YEAR(G242))*12+MONTH(IF(L242="",Settings!$C$11,L242))-MONTH(G242)+1))))</f>
        <v/>
      </c>
      <c r="P242" s="23" t="str">
        <f aca="false">IF(O242="","",ROUND(J242*Settings!$C$10*O242,0))</f>
        <v/>
      </c>
    </row>
    <row r="243" customFormat="false" ht="15" hidden="false" customHeight="false" outlineLevel="0" collapsed="false">
      <c r="A243" s="8"/>
      <c r="B243" s="8"/>
      <c r="C243" s="8"/>
      <c r="D243" s="8"/>
      <c r="E243" s="8"/>
      <c r="F243" s="18"/>
      <c r="G243" s="21"/>
      <c r="H243" s="11" t="str">
        <f aca="false">IF(E243="","",IFERROR(INDEX(Rates!$B$6:$B$30,MATCH(E243,Rates!$A$6:$A$30,0)),"Not in rate table"))</f>
        <v/>
      </c>
      <c r="I243" s="22" t="str">
        <f aca="false">IF(E243="","",IFERROR(IF(F243&lt;=INDEX(Rates!$C$6:$C$30,MATCH(E243,Rates!$A$6:$A$30,0)),0,IF(D243="Yes",INDEX(Rates!$D$6:$D$30,MATCH(E243,Rates!$A$6:$A$30,0)),INDEX(Rates!$E$6:$E$30,MATCH(E243,Rates!$A$6:$A$30,0)))),0))</f>
        <v/>
      </c>
      <c r="J243" s="23" t="str">
        <f aca="false">IF(E243="","",ROUND(F243*I243,0))</f>
        <v/>
      </c>
      <c r="K243" s="24" t="str">
        <f aca="false">IF(OR(G243="",J243=0),"",IF(MONTH(G243)=3,DATE(YEAR(G243),Settings!$C$9,Settings!$C$8),DATE(YEAR(G243),MONTH(G243)+1,Settings!$C$7)))</f>
        <v/>
      </c>
      <c r="L243" s="21"/>
      <c r="M243" s="8"/>
      <c r="N243" s="10" t="str">
        <f aca="false">IF(E243="","",IF(J243=0,"Below threshold",IF(L243="",IF(Settings!$C$11&gt;K243,"Overdue - not deposited","Pending (not yet due)"),IF(L243&lt;=K243,"Deposited on time","Deposited late"))))</f>
        <v/>
      </c>
      <c r="O243" s="25" t="str">
        <f aca="false">IF(OR(J243="",J243=0,G243=""),"",IF(N243="Deposited on time",0,IF(N243="Pending (not yet due)",0,MAX(0,(YEAR(IF(L243="",Settings!$C$11,L243))-YEAR(G243))*12+MONTH(IF(L243="",Settings!$C$11,L243))-MONTH(G243)+1))))</f>
        <v/>
      </c>
      <c r="P243" s="23" t="str">
        <f aca="false">IF(O243="","",ROUND(J243*Settings!$C$10*O243,0))</f>
        <v/>
      </c>
    </row>
    <row r="244" customFormat="false" ht="15" hidden="false" customHeight="false" outlineLevel="0" collapsed="false">
      <c r="A244" s="8"/>
      <c r="B244" s="8"/>
      <c r="C244" s="8"/>
      <c r="D244" s="8"/>
      <c r="E244" s="8"/>
      <c r="F244" s="18"/>
      <c r="G244" s="21"/>
      <c r="H244" s="11" t="str">
        <f aca="false">IF(E244="","",IFERROR(INDEX(Rates!$B$6:$B$30,MATCH(E244,Rates!$A$6:$A$30,0)),"Not in rate table"))</f>
        <v/>
      </c>
      <c r="I244" s="22" t="str">
        <f aca="false">IF(E244="","",IFERROR(IF(F244&lt;=INDEX(Rates!$C$6:$C$30,MATCH(E244,Rates!$A$6:$A$30,0)),0,IF(D244="Yes",INDEX(Rates!$D$6:$D$30,MATCH(E244,Rates!$A$6:$A$30,0)),INDEX(Rates!$E$6:$E$30,MATCH(E244,Rates!$A$6:$A$30,0)))),0))</f>
        <v/>
      </c>
      <c r="J244" s="23" t="str">
        <f aca="false">IF(E244="","",ROUND(F244*I244,0))</f>
        <v/>
      </c>
      <c r="K244" s="24" t="str">
        <f aca="false">IF(OR(G244="",J244=0),"",IF(MONTH(G244)=3,DATE(YEAR(G244),Settings!$C$9,Settings!$C$8),DATE(YEAR(G244),MONTH(G244)+1,Settings!$C$7)))</f>
        <v/>
      </c>
      <c r="L244" s="21"/>
      <c r="M244" s="8"/>
      <c r="N244" s="10" t="str">
        <f aca="false">IF(E244="","",IF(J244=0,"Below threshold",IF(L244="",IF(Settings!$C$11&gt;K244,"Overdue - not deposited","Pending (not yet due)"),IF(L244&lt;=K244,"Deposited on time","Deposited late"))))</f>
        <v/>
      </c>
      <c r="O244" s="25" t="str">
        <f aca="false">IF(OR(J244="",J244=0,G244=""),"",IF(N244="Deposited on time",0,IF(N244="Pending (not yet due)",0,MAX(0,(YEAR(IF(L244="",Settings!$C$11,L244))-YEAR(G244))*12+MONTH(IF(L244="",Settings!$C$11,L244))-MONTH(G244)+1))))</f>
        <v/>
      </c>
      <c r="P244" s="23" t="str">
        <f aca="false">IF(O244="","",ROUND(J244*Settings!$C$10*O244,0))</f>
        <v/>
      </c>
    </row>
    <row r="245" customFormat="false" ht="15" hidden="false" customHeight="false" outlineLevel="0" collapsed="false">
      <c r="A245" s="8"/>
      <c r="B245" s="8"/>
      <c r="C245" s="8"/>
      <c r="D245" s="8"/>
      <c r="E245" s="8"/>
      <c r="F245" s="18"/>
      <c r="G245" s="21"/>
      <c r="H245" s="11" t="str">
        <f aca="false">IF(E245="","",IFERROR(INDEX(Rates!$B$6:$B$30,MATCH(E245,Rates!$A$6:$A$30,0)),"Not in rate table"))</f>
        <v/>
      </c>
      <c r="I245" s="22" t="str">
        <f aca="false">IF(E245="","",IFERROR(IF(F245&lt;=INDEX(Rates!$C$6:$C$30,MATCH(E245,Rates!$A$6:$A$30,0)),0,IF(D245="Yes",INDEX(Rates!$D$6:$D$30,MATCH(E245,Rates!$A$6:$A$30,0)),INDEX(Rates!$E$6:$E$30,MATCH(E245,Rates!$A$6:$A$30,0)))),0))</f>
        <v/>
      </c>
      <c r="J245" s="23" t="str">
        <f aca="false">IF(E245="","",ROUND(F245*I245,0))</f>
        <v/>
      </c>
      <c r="K245" s="24" t="str">
        <f aca="false">IF(OR(G245="",J245=0),"",IF(MONTH(G245)=3,DATE(YEAR(G245),Settings!$C$9,Settings!$C$8),DATE(YEAR(G245),MONTH(G245)+1,Settings!$C$7)))</f>
        <v/>
      </c>
      <c r="L245" s="21"/>
      <c r="M245" s="8"/>
      <c r="N245" s="10" t="str">
        <f aca="false">IF(E245="","",IF(J245=0,"Below threshold",IF(L245="",IF(Settings!$C$11&gt;K245,"Overdue - not deposited","Pending (not yet due)"),IF(L245&lt;=K245,"Deposited on time","Deposited late"))))</f>
        <v/>
      </c>
      <c r="O245" s="25" t="str">
        <f aca="false">IF(OR(J245="",J245=0,G245=""),"",IF(N245="Deposited on time",0,IF(N245="Pending (not yet due)",0,MAX(0,(YEAR(IF(L245="",Settings!$C$11,L245))-YEAR(G245))*12+MONTH(IF(L245="",Settings!$C$11,L245))-MONTH(G245)+1))))</f>
        <v/>
      </c>
      <c r="P245" s="23" t="str">
        <f aca="false">IF(O245="","",ROUND(J245*Settings!$C$10*O245,0))</f>
        <v/>
      </c>
    </row>
    <row r="246" customFormat="false" ht="15" hidden="false" customHeight="false" outlineLevel="0" collapsed="false">
      <c r="A246" s="8"/>
      <c r="B246" s="8"/>
      <c r="C246" s="8"/>
      <c r="D246" s="8"/>
      <c r="E246" s="8"/>
      <c r="F246" s="18"/>
      <c r="G246" s="21"/>
      <c r="H246" s="11" t="str">
        <f aca="false">IF(E246="","",IFERROR(INDEX(Rates!$B$6:$B$30,MATCH(E246,Rates!$A$6:$A$30,0)),"Not in rate table"))</f>
        <v/>
      </c>
      <c r="I246" s="22" t="str">
        <f aca="false">IF(E246="","",IFERROR(IF(F246&lt;=INDEX(Rates!$C$6:$C$30,MATCH(E246,Rates!$A$6:$A$30,0)),0,IF(D246="Yes",INDEX(Rates!$D$6:$D$30,MATCH(E246,Rates!$A$6:$A$30,0)),INDEX(Rates!$E$6:$E$30,MATCH(E246,Rates!$A$6:$A$30,0)))),0))</f>
        <v/>
      </c>
      <c r="J246" s="23" t="str">
        <f aca="false">IF(E246="","",ROUND(F246*I246,0))</f>
        <v/>
      </c>
      <c r="K246" s="24" t="str">
        <f aca="false">IF(OR(G246="",J246=0),"",IF(MONTH(G246)=3,DATE(YEAR(G246),Settings!$C$9,Settings!$C$8),DATE(YEAR(G246),MONTH(G246)+1,Settings!$C$7)))</f>
        <v/>
      </c>
      <c r="L246" s="21"/>
      <c r="M246" s="8"/>
      <c r="N246" s="10" t="str">
        <f aca="false">IF(E246="","",IF(J246=0,"Below threshold",IF(L246="",IF(Settings!$C$11&gt;K246,"Overdue - not deposited","Pending (not yet due)"),IF(L246&lt;=K246,"Deposited on time","Deposited late"))))</f>
        <v/>
      </c>
      <c r="O246" s="25" t="str">
        <f aca="false">IF(OR(J246="",J246=0,G246=""),"",IF(N246="Deposited on time",0,IF(N246="Pending (not yet due)",0,MAX(0,(YEAR(IF(L246="",Settings!$C$11,L246))-YEAR(G246))*12+MONTH(IF(L246="",Settings!$C$11,L246))-MONTH(G246)+1))))</f>
        <v/>
      </c>
      <c r="P246" s="23" t="str">
        <f aca="false">IF(O246="","",ROUND(J246*Settings!$C$10*O246,0))</f>
        <v/>
      </c>
    </row>
    <row r="247" customFormat="false" ht="15" hidden="false" customHeight="false" outlineLevel="0" collapsed="false">
      <c r="A247" s="8"/>
      <c r="B247" s="8"/>
      <c r="C247" s="8"/>
      <c r="D247" s="8"/>
      <c r="E247" s="8"/>
      <c r="F247" s="18"/>
      <c r="G247" s="21"/>
      <c r="H247" s="11" t="str">
        <f aca="false">IF(E247="","",IFERROR(INDEX(Rates!$B$6:$B$30,MATCH(E247,Rates!$A$6:$A$30,0)),"Not in rate table"))</f>
        <v/>
      </c>
      <c r="I247" s="22" t="str">
        <f aca="false">IF(E247="","",IFERROR(IF(F247&lt;=INDEX(Rates!$C$6:$C$30,MATCH(E247,Rates!$A$6:$A$30,0)),0,IF(D247="Yes",INDEX(Rates!$D$6:$D$30,MATCH(E247,Rates!$A$6:$A$30,0)),INDEX(Rates!$E$6:$E$30,MATCH(E247,Rates!$A$6:$A$30,0)))),0))</f>
        <v/>
      </c>
      <c r="J247" s="23" t="str">
        <f aca="false">IF(E247="","",ROUND(F247*I247,0))</f>
        <v/>
      </c>
      <c r="K247" s="24" t="str">
        <f aca="false">IF(OR(G247="",J247=0),"",IF(MONTH(G247)=3,DATE(YEAR(G247),Settings!$C$9,Settings!$C$8),DATE(YEAR(G247),MONTH(G247)+1,Settings!$C$7)))</f>
        <v/>
      </c>
      <c r="L247" s="21"/>
      <c r="M247" s="8"/>
      <c r="N247" s="10" t="str">
        <f aca="false">IF(E247="","",IF(J247=0,"Below threshold",IF(L247="",IF(Settings!$C$11&gt;K247,"Overdue - not deposited","Pending (not yet due)"),IF(L247&lt;=K247,"Deposited on time","Deposited late"))))</f>
        <v/>
      </c>
      <c r="O247" s="25" t="str">
        <f aca="false">IF(OR(J247="",J247=0,G247=""),"",IF(N247="Deposited on time",0,IF(N247="Pending (not yet due)",0,MAX(0,(YEAR(IF(L247="",Settings!$C$11,L247))-YEAR(G247))*12+MONTH(IF(L247="",Settings!$C$11,L247))-MONTH(G247)+1))))</f>
        <v/>
      </c>
      <c r="P247" s="23" t="str">
        <f aca="false">IF(O247="","",ROUND(J247*Settings!$C$10*O247,0))</f>
        <v/>
      </c>
    </row>
    <row r="248" customFormat="false" ht="15" hidden="false" customHeight="false" outlineLevel="0" collapsed="false">
      <c r="A248" s="8"/>
      <c r="B248" s="8"/>
      <c r="C248" s="8"/>
      <c r="D248" s="8"/>
      <c r="E248" s="8"/>
      <c r="F248" s="18"/>
      <c r="G248" s="21"/>
      <c r="H248" s="11" t="str">
        <f aca="false">IF(E248="","",IFERROR(INDEX(Rates!$B$6:$B$30,MATCH(E248,Rates!$A$6:$A$30,0)),"Not in rate table"))</f>
        <v/>
      </c>
      <c r="I248" s="22" t="str">
        <f aca="false">IF(E248="","",IFERROR(IF(F248&lt;=INDEX(Rates!$C$6:$C$30,MATCH(E248,Rates!$A$6:$A$30,0)),0,IF(D248="Yes",INDEX(Rates!$D$6:$D$30,MATCH(E248,Rates!$A$6:$A$30,0)),INDEX(Rates!$E$6:$E$30,MATCH(E248,Rates!$A$6:$A$30,0)))),0))</f>
        <v/>
      </c>
      <c r="J248" s="23" t="str">
        <f aca="false">IF(E248="","",ROUND(F248*I248,0))</f>
        <v/>
      </c>
      <c r="K248" s="24" t="str">
        <f aca="false">IF(OR(G248="",J248=0),"",IF(MONTH(G248)=3,DATE(YEAR(G248),Settings!$C$9,Settings!$C$8),DATE(YEAR(G248),MONTH(G248)+1,Settings!$C$7)))</f>
        <v/>
      </c>
      <c r="L248" s="21"/>
      <c r="M248" s="8"/>
      <c r="N248" s="10" t="str">
        <f aca="false">IF(E248="","",IF(J248=0,"Below threshold",IF(L248="",IF(Settings!$C$11&gt;K248,"Overdue - not deposited","Pending (not yet due)"),IF(L248&lt;=K248,"Deposited on time","Deposited late"))))</f>
        <v/>
      </c>
      <c r="O248" s="25" t="str">
        <f aca="false">IF(OR(J248="",J248=0,G248=""),"",IF(N248="Deposited on time",0,IF(N248="Pending (not yet due)",0,MAX(0,(YEAR(IF(L248="",Settings!$C$11,L248))-YEAR(G248))*12+MONTH(IF(L248="",Settings!$C$11,L248))-MONTH(G248)+1))))</f>
        <v/>
      </c>
      <c r="P248" s="23" t="str">
        <f aca="false">IF(O248="","",ROUND(J248*Settings!$C$10*O248,0))</f>
        <v/>
      </c>
    </row>
    <row r="249" customFormat="false" ht="15" hidden="false" customHeight="false" outlineLevel="0" collapsed="false">
      <c r="A249" s="8"/>
      <c r="B249" s="8"/>
      <c r="C249" s="8"/>
      <c r="D249" s="8"/>
      <c r="E249" s="8"/>
      <c r="F249" s="18"/>
      <c r="G249" s="21"/>
      <c r="H249" s="11" t="str">
        <f aca="false">IF(E249="","",IFERROR(INDEX(Rates!$B$6:$B$30,MATCH(E249,Rates!$A$6:$A$30,0)),"Not in rate table"))</f>
        <v/>
      </c>
      <c r="I249" s="22" t="str">
        <f aca="false">IF(E249="","",IFERROR(IF(F249&lt;=INDEX(Rates!$C$6:$C$30,MATCH(E249,Rates!$A$6:$A$30,0)),0,IF(D249="Yes",INDEX(Rates!$D$6:$D$30,MATCH(E249,Rates!$A$6:$A$30,0)),INDEX(Rates!$E$6:$E$30,MATCH(E249,Rates!$A$6:$A$30,0)))),0))</f>
        <v/>
      </c>
      <c r="J249" s="23" t="str">
        <f aca="false">IF(E249="","",ROUND(F249*I249,0))</f>
        <v/>
      </c>
      <c r="K249" s="24" t="str">
        <f aca="false">IF(OR(G249="",J249=0),"",IF(MONTH(G249)=3,DATE(YEAR(G249),Settings!$C$9,Settings!$C$8),DATE(YEAR(G249),MONTH(G249)+1,Settings!$C$7)))</f>
        <v/>
      </c>
      <c r="L249" s="21"/>
      <c r="M249" s="8"/>
      <c r="N249" s="10" t="str">
        <f aca="false">IF(E249="","",IF(J249=0,"Below threshold",IF(L249="",IF(Settings!$C$11&gt;K249,"Overdue - not deposited","Pending (not yet due)"),IF(L249&lt;=K249,"Deposited on time","Deposited late"))))</f>
        <v/>
      </c>
      <c r="O249" s="25" t="str">
        <f aca="false">IF(OR(J249="",J249=0,G249=""),"",IF(N249="Deposited on time",0,IF(N249="Pending (not yet due)",0,MAX(0,(YEAR(IF(L249="",Settings!$C$11,L249))-YEAR(G249))*12+MONTH(IF(L249="",Settings!$C$11,L249))-MONTH(G249)+1))))</f>
        <v/>
      </c>
      <c r="P249" s="23" t="str">
        <f aca="false">IF(O249="","",ROUND(J249*Settings!$C$10*O249,0))</f>
        <v/>
      </c>
    </row>
    <row r="250" customFormat="false" ht="15" hidden="false" customHeight="false" outlineLevel="0" collapsed="false">
      <c r="A250" s="8"/>
      <c r="B250" s="8"/>
      <c r="C250" s="8"/>
      <c r="D250" s="8"/>
      <c r="E250" s="8"/>
      <c r="F250" s="18"/>
      <c r="G250" s="21"/>
      <c r="H250" s="11" t="str">
        <f aca="false">IF(E250="","",IFERROR(INDEX(Rates!$B$6:$B$30,MATCH(E250,Rates!$A$6:$A$30,0)),"Not in rate table"))</f>
        <v/>
      </c>
      <c r="I250" s="22" t="str">
        <f aca="false">IF(E250="","",IFERROR(IF(F250&lt;=INDEX(Rates!$C$6:$C$30,MATCH(E250,Rates!$A$6:$A$30,0)),0,IF(D250="Yes",INDEX(Rates!$D$6:$D$30,MATCH(E250,Rates!$A$6:$A$30,0)),INDEX(Rates!$E$6:$E$30,MATCH(E250,Rates!$A$6:$A$30,0)))),0))</f>
        <v/>
      </c>
      <c r="J250" s="23" t="str">
        <f aca="false">IF(E250="","",ROUND(F250*I250,0))</f>
        <v/>
      </c>
      <c r="K250" s="24" t="str">
        <f aca="false">IF(OR(G250="",J250=0),"",IF(MONTH(G250)=3,DATE(YEAR(G250),Settings!$C$9,Settings!$C$8),DATE(YEAR(G250),MONTH(G250)+1,Settings!$C$7)))</f>
        <v/>
      </c>
      <c r="L250" s="21"/>
      <c r="M250" s="8"/>
      <c r="N250" s="10" t="str">
        <f aca="false">IF(E250="","",IF(J250=0,"Below threshold",IF(L250="",IF(Settings!$C$11&gt;K250,"Overdue - not deposited","Pending (not yet due)"),IF(L250&lt;=K250,"Deposited on time","Deposited late"))))</f>
        <v/>
      </c>
      <c r="O250" s="25" t="str">
        <f aca="false">IF(OR(J250="",J250=0,G250=""),"",IF(N250="Deposited on time",0,IF(N250="Pending (not yet due)",0,MAX(0,(YEAR(IF(L250="",Settings!$C$11,L250))-YEAR(G250))*12+MONTH(IF(L250="",Settings!$C$11,L250))-MONTH(G250)+1))))</f>
        <v/>
      </c>
      <c r="P250" s="23" t="str">
        <f aca="false">IF(O250="","",ROUND(J250*Settings!$C$10*O250,0))</f>
        <v/>
      </c>
    </row>
    <row r="251" customFormat="false" ht="15" hidden="false" customHeight="false" outlineLevel="0" collapsed="false">
      <c r="A251" s="8"/>
      <c r="B251" s="8"/>
      <c r="C251" s="8"/>
      <c r="D251" s="8"/>
      <c r="E251" s="8"/>
      <c r="F251" s="18"/>
      <c r="G251" s="21"/>
      <c r="H251" s="11" t="str">
        <f aca="false">IF(E251="","",IFERROR(INDEX(Rates!$B$6:$B$30,MATCH(E251,Rates!$A$6:$A$30,0)),"Not in rate table"))</f>
        <v/>
      </c>
      <c r="I251" s="22" t="str">
        <f aca="false">IF(E251="","",IFERROR(IF(F251&lt;=INDEX(Rates!$C$6:$C$30,MATCH(E251,Rates!$A$6:$A$30,0)),0,IF(D251="Yes",INDEX(Rates!$D$6:$D$30,MATCH(E251,Rates!$A$6:$A$30,0)),INDEX(Rates!$E$6:$E$30,MATCH(E251,Rates!$A$6:$A$30,0)))),0))</f>
        <v/>
      </c>
      <c r="J251" s="23" t="str">
        <f aca="false">IF(E251="","",ROUND(F251*I251,0))</f>
        <v/>
      </c>
      <c r="K251" s="24" t="str">
        <f aca="false">IF(OR(G251="",J251=0),"",IF(MONTH(G251)=3,DATE(YEAR(G251),Settings!$C$9,Settings!$C$8),DATE(YEAR(G251),MONTH(G251)+1,Settings!$C$7)))</f>
        <v/>
      </c>
      <c r="L251" s="21"/>
      <c r="M251" s="8"/>
      <c r="N251" s="10" t="str">
        <f aca="false">IF(E251="","",IF(J251=0,"Below threshold",IF(L251="",IF(Settings!$C$11&gt;K251,"Overdue - not deposited","Pending (not yet due)"),IF(L251&lt;=K251,"Deposited on time","Deposited late"))))</f>
        <v/>
      </c>
      <c r="O251" s="25" t="str">
        <f aca="false">IF(OR(J251="",J251=0,G251=""),"",IF(N251="Deposited on time",0,IF(N251="Pending (not yet due)",0,MAX(0,(YEAR(IF(L251="",Settings!$C$11,L251))-YEAR(G251))*12+MONTH(IF(L251="",Settings!$C$11,L251))-MONTH(G251)+1))))</f>
        <v/>
      </c>
      <c r="P251" s="23" t="str">
        <f aca="false">IF(O251="","",ROUND(J251*Settings!$C$10*O251,0))</f>
        <v/>
      </c>
    </row>
    <row r="252" customFormat="false" ht="15" hidden="false" customHeight="false" outlineLevel="0" collapsed="false">
      <c r="A252" s="8"/>
      <c r="B252" s="8"/>
      <c r="C252" s="8"/>
      <c r="D252" s="8"/>
      <c r="E252" s="8"/>
      <c r="F252" s="18"/>
      <c r="G252" s="21"/>
      <c r="H252" s="11" t="str">
        <f aca="false">IF(E252="","",IFERROR(INDEX(Rates!$B$6:$B$30,MATCH(E252,Rates!$A$6:$A$30,0)),"Not in rate table"))</f>
        <v/>
      </c>
      <c r="I252" s="22" t="str">
        <f aca="false">IF(E252="","",IFERROR(IF(F252&lt;=INDEX(Rates!$C$6:$C$30,MATCH(E252,Rates!$A$6:$A$30,0)),0,IF(D252="Yes",INDEX(Rates!$D$6:$D$30,MATCH(E252,Rates!$A$6:$A$30,0)),INDEX(Rates!$E$6:$E$30,MATCH(E252,Rates!$A$6:$A$30,0)))),0))</f>
        <v/>
      </c>
      <c r="J252" s="23" t="str">
        <f aca="false">IF(E252="","",ROUND(F252*I252,0))</f>
        <v/>
      </c>
      <c r="K252" s="24" t="str">
        <f aca="false">IF(OR(G252="",J252=0),"",IF(MONTH(G252)=3,DATE(YEAR(G252),Settings!$C$9,Settings!$C$8),DATE(YEAR(G252),MONTH(G252)+1,Settings!$C$7)))</f>
        <v/>
      </c>
      <c r="L252" s="21"/>
      <c r="M252" s="8"/>
      <c r="N252" s="10" t="str">
        <f aca="false">IF(E252="","",IF(J252=0,"Below threshold",IF(L252="",IF(Settings!$C$11&gt;K252,"Overdue - not deposited","Pending (not yet due)"),IF(L252&lt;=K252,"Deposited on time","Deposited late"))))</f>
        <v/>
      </c>
      <c r="O252" s="25" t="str">
        <f aca="false">IF(OR(J252="",J252=0,G252=""),"",IF(N252="Deposited on time",0,IF(N252="Pending (not yet due)",0,MAX(0,(YEAR(IF(L252="",Settings!$C$11,L252))-YEAR(G252))*12+MONTH(IF(L252="",Settings!$C$11,L252))-MONTH(G252)+1))))</f>
        <v/>
      </c>
      <c r="P252" s="23" t="str">
        <f aca="false">IF(O252="","",ROUND(J252*Settings!$C$10*O252,0))</f>
        <v/>
      </c>
    </row>
    <row r="253" customFormat="false" ht="15" hidden="false" customHeight="false" outlineLevel="0" collapsed="false">
      <c r="A253" s="8"/>
      <c r="B253" s="8"/>
      <c r="C253" s="8"/>
      <c r="D253" s="8"/>
      <c r="E253" s="8"/>
      <c r="F253" s="18"/>
      <c r="G253" s="21"/>
      <c r="H253" s="11" t="str">
        <f aca="false">IF(E253="","",IFERROR(INDEX(Rates!$B$6:$B$30,MATCH(E253,Rates!$A$6:$A$30,0)),"Not in rate table"))</f>
        <v/>
      </c>
      <c r="I253" s="22" t="str">
        <f aca="false">IF(E253="","",IFERROR(IF(F253&lt;=INDEX(Rates!$C$6:$C$30,MATCH(E253,Rates!$A$6:$A$30,0)),0,IF(D253="Yes",INDEX(Rates!$D$6:$D$30,MATCH(E253,Rates!$A$6:$A$30,0)),INDEX(Rates!$E$6:$E$30,MATCH(E253,Rates!$A$6:$A$30,0)))),0))</f>
        <v/>
      </c>
      <c r="J253" s="23" t="str">
        <f aca="false">IF(E253="","",ROUND(F253*I253,0))</f>
        <v/>
      </c>
      <c r="K253" s="24" t="str">
        <f aca="false">IF(OR(G253="",J253=0),"",IF(MONTH(G253)=3,DATE(YEAR(G253),Settings!$C$9,Settings!$C$8),DATE(YEAR(G253),MONTH(G253)+1,Settings!$C$7)))</f>
        <v/>
      </c>
      <c r="L253" s="21"/>
      <c r="M253" s="8"/>
      <c r="N253" s="10" t="str">
        <f aca="false">IF(E253="","",IF(J253=0,"Below threshold",IF(L253="",IF(Settings!$C$11&gt;K253,"Overdue - not deposited","Pending (not yet due)"),IF(L253&lt;=K253,"Deposited on time","Deposited late"))))</f>
        <v/>
      </c>
      <c r="O253" s="25" t="str">
        <f aca="false">IF(OR(J253="",J253=0,G253=""),"",IF(N253="Deposited on time",0,IF(N253="Pending (not yet due)",0,MAX(0,(YEAR(IF(L253="",Settings!$C$11,L253))-YEAR(G253))*12+MONTH(IF(L253="",Settings!$C$11,L253))-MONTH(G253)+1))))</f>
        <v/>
      </c>
      <c r="P253" s="23" t="str">
        <f aca="false">IF(O253="","",ROUND(J253*Settings!$C$10*O253,0))</f>
        <v/>
      </c>
    </row>
    <row r="254" customFormat="false" ht="15" hidden="false" customHeight="false" outlineLevel="0" collapsed="false">
      <c r="A254" s="8"/>
      <c r="B254" s="8"/>
      <c r="C254" s="8"/>
      <c r="D254" s="8"/>
      <c r="E254" s="8"/>
      <c r="F254" s="18"/>
      <c r="G254" s="21"/>
      <c r="H254" s="11" t="str">
        <f aca="false">IF(E254="","",IFERROR(INDEX(Rates!$B$6:$B$30,MATCH(E254,Rates!$A$6:$A$30,0)),"Not in rate table"))</f>
        <v/>
      </c>
      <c r="I254" s="22" t="str">
        <f aca="false">IF(E254="","",IFERROR(IF(F254&lt;=INDEX(Rates!$C$6:$C$30,MATCH(E254,Rates!$A$6:$A$30,0)),0,IF(D254="Yes",INDEX(Rates!$D$6:$D$30,MATCH(E254,Rates!$A$6:$A$30,0)),INDEX(Rates!$E$6:$E$30,MATCH(E254,Rates!$A$6:$A$30,0)))),0))</f>
        <v/>
      </c>
      <c r="J254" s="23" t="str">
        <f aca="false">IF(E254="","",ROUND(F254*I254,0))</f>
        <v/>
      </c>
      <c r="K254" s="24" t="str">
        <f aca="false">IF(OR(G254="",J254=0),"",IF(MONTH(G254)=3,DATE(YEAR(G254),Settings!$C$9,Settings!$C$8),DATE(YEAR(G254),MONTH(G254)+1,Settings!$C$7)))</f>
        <v/>
      </c>
      <c r="L254" s="21"/>
      <c r="M254" s="8"/>
      <c r="N254" s="10" t="str">
        <f aca="false">IF(E254="","",IF(J254=0,"Below threshold",IF(L254="",IF(Settings!$C$11&gt;K254,"Overdue - not deposited","Pending (not yet due)"),IF(L254&lt;=K254,"Deposited on time","Deposited late"))))</f>
        <v/>
      </c>
      <c r="O254" s="25" t="str">
        <f aca="false">IF(OR(J254="",J254=0,G254=""),"",IF(N254="Deposited on time",0,IF(N254="Pending (not yet due)",0,MAX(0,(YEAR(IF(L254="",Settings!$C$11,L254))-YEAR(G254))*12+MONTH(IF(L254="",Settings!$C$11,L254))-MONTH(G254)+1))))</f>
        <v/>
      </c>
      <c r="P254" s="23" t="str">
        <f aca="false">IF(O254="","",ROUND(J254*Settings!$C$10*O254,0))</f>
        <v/>
      </c>
    </row>
    <row r="255" customFormat="false" ht="15" hidden="false" customHeight="false" outlineLevel="0" collapsed="false">
      <c r="A255" s="8"/>
      <c r="B255" s="8"/>
      <c r="C255" s="8"/>
      <c r="D255" s="8"/>
      <c r="E255" s="8"/>
      <c r="F255" s="18"/>
      <c r="G255" s="21"/>
      <c r="H255" s="11" t="str">
        <f aca="false">IF(E255="","",IFERROR(INDEX(Rates!$B$6:$B$30,MATCH(E255,Rates!$A$6:$A$30,0)),"Not in rate table"))</f>
        <v/>
      </c>
      <c r="I255" s="22" t="str">
        <f aca="false">IF(E255="","",IFERROR(IF(F255&lt;=INDEX(Rates!$C$6:$C$30,MATCH(E255,Rates!$A$6:$A$30,0)),0,IF(D255="Yes",INDEX(Rates!$D$6:$D$30,MATCH(E255,Rates!$A$6:$A$30,0)),INDEX(Rates!$E$6:$E$30,MATCH(E255,Rates!$A$6:$A$30,0)))),0))</f>
        <v/>
      </c>
      <c r="J255" s="23" t="str">
        <f aca="false">IF(E255="","",ROUND(F255*I255,0))</f>
        <v/>
      </c>
      <c r="K255" s="24" t="str">
        <f aca="false">IF(OR(G255="",J255=0),"",IF(MONTH(G255)=3,DATE(YEAR(G255),Settings!$C$9,Settings!$C$8),DATE(YEAR(G255),MONTH(G255)+1,Settings!$C$7)))</f>
        <v/>
      </c>
      <c r="L255" s="21"/>
      <c r="M255" s="8"/>
      <c r="N255" s="10" t="str">
        <f aca="false">IF(E255="","",IF(J255=0,"Below threshold",IF(L255="",IF(Settings!$C$11&gt;K255,"Overdue - not deposited","Pending (not yet due)"),IF(L255&lt;=K255,"Deposited on time","Deposited late"))))</f>
        <v/>
      </c>
      <c r="O255" s="25" t="str">
        <f aca="false">IF(OR(J255="",J255=0,G255=""),"",IF(N255="Deposited on time",0,IF(N255="Pending (not yet due)",0,MAX(0,(YEAR(IF(L255="",Settings!$C$11,L255))-YEAR(G255))*12+MONTH(IF(L255="",Settings!$C$11,L255))-MONTH(G255)+1))))</f>
        <v/>
      </c>
      <c r="P255" s="23" t="str">
        <f aca="false">IF(O255="","",ROUND(J255*Settings!$C$10*O255,0))</f>
        <v/>
      </c>
    </row>
    <row r="256" customFormat="false" ht="15" hidden="false" customHeight="false" outlineLevel="0" collapsed="false">
      <c r="A256" s="8"/>
      <c r="B256" s="8"/>
      <c r="C256" s="8"/>
      <c r="D256" s="8"/>
      <c r="E256" s="8"/>
      <c r="F256" s="18"/>
      <c r="G256" s="21"/>
      <c r="H256" s="11" t="str">
        <f aca="false">IF(E256="","",IFERROR(INDEX(Rates!$B$6:$B$30,MATCH(E256,Rates!$A$6:$A$30,0)),"Not in rate table"))</f>
        <v/>
      </c>
      <c r="I256" s="22" t="str">
        <f aca="false">IF(E256="","",IFERROR(IF(F256&lt;=INDEX(Rates!$C$6:$C$30,MATCH(E256,Rates!$A$6:$A$30,0)),0,IF(D256="Yes",INDEX(Rates!$D$6:$D$30,MATCH(E256,Rates!$A$6:$A$30,0)),INDEX(Rates!$E$6:$E$30,MATCH(E256,Rates!$A$6:$A$30,0)))),0))</f>
        <v/>
      </c>
      <c r="J256" s="23" t="str">
        <f aca="false">IF(E256="","",ROUND(F256*I256,0))</f>
        <v/>
      </c>
      <c r="K256" s="24" t="str">
        <f aca="false">IF(OR(G256="",J256=0),"",IF(MONTH(G256)=3,DATE(YEAR(G256),Settings!$C$9,Settings!$C$8),DATE(YEAR(G256),MONTH(G256)+1,Settings!$C$7)))</f>
        <v/>
      </c>
      <c r="L256" s="21"/>
      <c r="M256" s="8"/>
      <c r="N256" s="10" t="str">
        <f aca="false">IF(E256="","",IF(J256=0,"Below threshold",IF(L256="",IF(Settings!$C$11&gt;K256,"Overdue - not deposited","Pending (not yet due)"),IF(L256&lt;=K256,"Deposited on time","Deposited late"))))</f>
        <v/>
      </c>
      <c r="O256" s="25" t="str">
        <f aca="false">IF(OR(J256="",J256=0,G256=""),"",IF(N256="Deposited on time",0,IF(N256="Pending (not yet due)",0,MAX(0,(YEAR(IF(L256="",Settings!$C$11,L256))-YEAR(G256))*12+MONTH(IF(L256="",Settings!$C$11,L256))-MONTH(G256)+1))))</f>
        <v/>
      </c>
      <c r="P256" s="23" t="str">
        <f aca="false">IF(O256="","",ROUND(J256*Settings!$C$10*O256,0))</f>
        <v/>
      </c>
    </row>
    <row r="257" customFormat="false" ht="15" hidden="false" customHeight="false" outlineLevel="0" collapsed="false">
      <c r="A257" s="8"/>
      <c r="B257" s="8"/>
      <c r="C257" s="8"/>
      <c r="D257" s="8"/>
      <c r="E257" s="8"/>
      <c r="F257" s="18"/>
      <c r="G257" s="21"/>
      <c r="H257" s="11" t="str">
        <f aca="false">IF(E257="","",IFERROR(INDEX(Rates!$B$6:$B$30,MATCH(E257,Rates!$A$6:$A$30,0)),"Not in rate table"))</f>
        <v/>
      </c>
      <c r="I257" s="22" t="str">
        <f aca="false">IF(E257="","",IFERROR(IF(F257&lt;=INDEX(Rates!$C$6:$C$30,MATCH(E257,Rates!$A$6:$A$30,0)),0,IF(D257="Yes",INDEX(Rates!$D$6:$D$30,MATCH(E257,Rates!$A$6:$A$30,0)),INDEX(Rates!$E$6:$E$30,MATCH(E257,Rates!$A$6:$A$30,0)))),0))</f>
        <v/>
      </c>
      <c r="J257" s="23" t="str">
        <f aca="false">IF(E257="","",ROUND(F257*I257,0))</f>
        <v/>
      </c>
      <c r="K257" s="24" t="str">
        <f aca="false">IF(OR(G257="",J257=0),"",IF(MONTH(G257)=3,DATE(YEAR(G257),Settings!$C$9,Settings!$C$8),DATE(YEAR(G257),MONTH(G257)+1,Settings!$C$7)))</f>
        <v/>
      </c>
      <c r="L257" s="21"/>
      <c r="M257" s="8"/>
      <c r="N257" s="10" t="str">
        <f aca="false">IF(E257="","",IF(J257=0,"Below threshold",IF(L257="",IF(Settings!$C$11&gt;K257,"Overdue - not deposited","Pending (not yet due)"),IF(L257&lt;=K257,"Deposited on time","Deposited late"))))</f>
        <v/>
      </c>
      <c r="O257" s="25" t="str">
        <f aca="false">IF(OR(J257="",J257=0,G257=""),"",IF(N257="Deposited on time",0,IF(N257="Pending (not yet due)",0,MAX(0,(YEAR(IF(L257="",Settings!$C$11,L257))-YEAR(G257))*12+MONTH(IF(L257="",Settings!$C$11,L257))-MONTH(G257)+1))))</f>
        <v/>
      </c>
      <c r="P257" s="23" t="str">
        <f aca="false">IF(O257="","",ROUND(J257*Settings!$C$10*O257,0))</f>
        <v/>
      </c>
    </row>
    <row r="258" customFormat="false" ht="15" hidden="false" customHeight="false" outlineLevel="0" collapsed="false">
      <c r="A258" s="8"/>
      <c r="B258" s="8"/>
      <c r="C258" s="8"/>
      <c r="D258" s="8"/>
      <c r="E258" s="8"/>
      <c r="F258" s="18"/>
      <c r="G258" s="21"/>
      <c r="H258" s="11" t="str">
        <f aca="false">IF(E258="","",IFERROR(INDEX(Rates!$B$6:$B$30,MATCH(E258,Rates!$A$6:$A$30,0)),"Not in rate table"))</f>
        <v/>
      </c>
      <c r="I258" s="22" t="str">
        <f aca="false">IF(E258="","",IFERROR(IF(F258&lt;=INDEX(Rates!$C$6:$C$30,MATCH(E258,Rates!$A$6:$A$30,0)),0,IF(D258="Yes",INDEX(Rates!$D$6:$D$30,MATCH(E258,Rates!$A$6:$A$30,0)),INDEX(Rates!$E$6:$E$30,MATCH(E258,Rates!$A$6:$A$30,0)))),0))</f>
        <v/>
      </c>
      <c r="J258" s="23" t="str">
        <f aca="false">IF(E258="","",ROUND(F258*I258,0))</f>
        <v/>
      </c>
      <c r="K258" s="24" t="str">
        <f aca="false">IF(OR(G258="",J258=0),"",IF(MONTH(G258)=3,DATE(YEAR(G258),Settings!$C$9,Settings!$C$8),DATE(YEAR(G258),MONTH(G258)+1,Settings!$C$7)))</f>
        <v/>
      </c>
      <c r="L258" s="21"/>
      <c r="M258" s="8"/>
      <c r="N258" s="10" t="str">
        <f aca="false">IF(E258="","",IF(J258=0,"Below threshold",IF(L258="",IF(Settings!$C$11&gt;K258,"Overdue - not deposited","Pending (not yet due)"),IF(L258&lt;=K258,"Deposited on time","Deposited late"))))</f>
        <v/>
      </c>
      <c r="O258" s="25" t="str">
        <f aca="false">IF(OR(J258="",J258=0,G258=""),"",IF(N258="Deposited on time",0,IF(N258="Pending (not yet due)",0,MAX(0,(YEAR(IF(L258="",Settings!$C$11,L258))-YEAR(G258))*12+MONTH(IF(L258="",Settings!$C$11,L258))-MONTH(G258)+1))))</f>
        <v/>
      </c>
      <c r="P258" s="23" t="str">
        <f aca="false">IF(O258="","",ROUND(J258*Settings!$C$10*O258,0))</f>
        <v/>
      </c>
    </row>
    <row r="259" customFormat="false" ht="15" hidden="false" customHeight="false" outlineLevel="0" collapsed="false">
      <c r="A259" s="8"/>
      <c r="B259" s="8"/>
      <c r="C259" s="8"/>
      <c r="D259" s="8"/>
      <c r="E259" s="8"/>
      <c r="F259" s="18"/>
      <c r="G259" s="21"/>
      <c r="H259" s="11" t="str">
        <f aca="false">IF(E259="","",IFERROR(INDEX(Rates!$B$6:$B$30,MATCH(E259,Rates!$A$6:$A$30,0)),"Not in rate table"))</f>
        <v/>
      </c>
      <c r="I259" s="22" t="str">
        <f aca="false">IF(E259="","",IFERROR(IF(F259&lt;=INDEX(Rates!$C$6:$C$30,MATCH(E259,Rates!$A$6:$A$30,0)),0,IF(D259="Yes",INDEX(Rates!$D$6:$D$30,MATCH(E259,Rates!$A$6:$A$30,0)),INDEX(Rates!$E$6:$E$30,MATCH(E259,Rates!$A$6:$A$30,0)))),0))</f>
        <v/>
      </c>
      <c r="J259" s="23" t="str">
        <f aca="false">IF(E259="","",ROUND(F259*I259,0))</f>
        <v/>
      </c>
      <c r="K259" s="24" t="str">
        <f aca="false">IF(OR(G259="",J259=0),"",IF(MONTH(G259)=3,DATE(YEAR(G259),Settings!$C$9,Settings!$C$8),DATE(YEAR(G259),MONTH(G259)+1,Settings!$C$7)))</f>
        <v/>
      </c>
      <c r="L259" s="21"/>
      <c r="M259" s="8"/>
      <c r="N259" s="10" t="str">
        <f aca="false">IF(E259="","",IF(J259=0,"Below threshold",IF(L259="",IF(Settings!$C$11&gt;K259,"Overdue - not deposited","Pending (not yet due)"),IF(L259&lt;=K259,"Deposited on time","Deposited late"))))</f>
        <v/>
      </c>
      <c r="O259" s="25" t="str">
        <f aca="false">IF(OR(J259="",J259=0,G259=""),"",IF(N259="Deposited on time",0,IF(N259="Pending (not yet due)",0,MAX(0,(YEAR(IF(L259="",Settings!$C$11,L259))-YEAR(G259))*12+MONTH(IF(L259="",Settings!$C$11,L259))-MONTH(G259)+1))))</f>
        <v/>
      </c>
      <c r="P259" s="23" t="str">
        <f aca="false">IF(O259="","",ROUND(J259*Settings!$C$10*O259,0))</f>
        <v/>
      </c>
    </row>
    <row r="260" customFormat="false" ht="15" hidden="false" customHeight="false" outlineLevel="0" collapsed="false">
      <c r="A260" s="8"/>
      <c r="B260" s="8"/>
      <c r="C260" s="8"/>
      <c r="D260" s="8"/>
      <c r="E260" s="8"/>
      <c r="F260" s="18"/>
      <c r="G260" s="21"/>
      <c r="H260" s="11" t="str">
        <f aca="false">IF(E260="","",IFERROR(INDEX(Rates!$B$6:$B$30,MATCH(E260,Rates!$A$6:$A$30,0)),"Not in rate table"))</f>
        <v/>
      </c>
      <c r="I260" s="22" t="str">
        <f aca="false">IF(E260="","",IFERROR(IF(F260&lt;=INDEX(Rates!$C$6:$C$30,MATCH(E260,Rates!$A$6:$A$30,0)),0,IF(D260="Yes",INDEX(Rates!$D$6:$D$30,MATCH(E260,Rates!$A$6:$A$30,0)),INDEX(Rates!$E$6:$E$30,MATCH(E260,Rates!$A$6:$A$30,0)))),0))</f>
        <v/>
      </c>
      <c r="J260" s="23" t="str">
        <f aca="false">IF(E260="","",ROUND(F260*I260,0))</f>
        <v/>
      </c>
      <c r="K260" s="24" t="str">
        <f aca="false">IF(OR(G260="",J260=0),"",IF(MONTH(G260)=3,DATE(YEAR(G260),Settings!$C$9,Settings!$C$8),DATE(YEAR(G260),MONTH(G260)+1,Settings!$C$7)))</f>
        <v/>
      </c>
      <c r="L260" s="21"/>
      <c r="M260" s="8"/>
      <c r="N260" s="10" t="str">
        <f aca="false">IF(E260="","",IF(J260=0,"Below threshold",IF(L260="",IF(Settings!$C$11&gt;K260,"Overdue - not deposited","Pending (not yet due)"),IF(L260&lt;=K260,"Deposited on time","Deposited late"))))</f>
        <v/>
      </c>
      <c r="O260" s="25" t="str">
        <f aca="false">IF(OR(J260="",J260=0,G260=""),"",IF(N260="Deposited on time",0,IF(N260="Pending (not yet due)",0,MAX(0,(YEAR(IF(L260="",Settings!$C$11,L260))-YEAR(G260))*12+MONTH(IF(L260="",Settings!$C$11,L260))-MONTH(G260)+1))))</f>
        <v/>
      </c>
      <c r="P260" s="23" t="str">
        <f aca="false">IF(O260="","",ROUND(J260*Settings!$C$10*O260,0))</f>
        <v/>
      </c>
    </row>
    <row r="261" customFormat="false" ht="15" hidden="false" customHeight="false" outlineLevel="0" collapsed="false">
      <c r="A261" s="8"/>
      <c r="B261" s="8"/>
      <c r="C261" s="8"/>
      <c r="D261" s="8"/>
      <c r="E261" s="8"/>
      <c r="F261" s="18"/>
      <c r="G261" s="21"/>
      <c r="H261" s="11" t="str">
        <f aca="false">IF(E261="","",IFERROR(INDEX(Rates!$B$6:$B$30,MATCH(E261,Rates!$A$6:$A$30,0)),"Not in rate table"))</f>
        <v/>
      </c>
      <c r="I261" s="22" t="str">
        <f aca="false">IF(E261="","",IFERROR(IF(F261&lt;=INDEX(Rates!$C$6:$C$30,MATCH(E261,Rates!$A$6:$A$30,0)),0,IF(D261="Yes",INDEX(Rates!$D$6:$D$30,MATCH(E261,Rates!$A$6:$A$30,0)),INDEX(Rates!$E$6:$E$30,MATCH(E261,Rates!$A$6:$A$30,0)))),0))</f>
        <v/>
      </c>
      <c r="J261" s="23" t="str">
        <f aca="false">IF(E261="","",ROUND(F261*I261,0))</f>
        <v/>
      </c>
      <c r="K261" s="24" t="str">
        <f aca="false">IF(OR(G261="",J261=0),"",IF(MONTH(G261)=3,DATE(YEAR(G261),Settings!$C$9,Settings!$C$8),DATE(YEAR(G261),MONTH(G261)+1,Settings!$C$7)))</f>
        <v/>
      </c>
      <c r="L261" s="21"/>
      <c r="M261" s="8"/>
      <c r="N261" s="10" t="str">
        <f aca="false">IF(E261="","",IF(J261=0,"Below threshold",IF(L261="",IF(Settings!$C$11&gt;K261,"Overdue - not deposited","Pending (not yet due)"),IF(L261&lt;=K261,"Deposited on time","Deposited late"))))</f>
        <v/>
      </c>
      <c r="O261" s="25" t="str">
        <f aca="false">IF(OR(J261="",J261=0,G261=""),"",IF(N261="Deposited on time",0,IF(N261="Pending (not yet due)",0,MAX(0,(YEAR(IF(L261="",Settings!$C$11,L261))-YEAR(G261))*12+MONTH(IF(L261="",Settings!$C$11,L261))-MONTH(G261)+1))))</f>
        <v/>
      </c>
      <c r="P261" s="23" t="str">
        <f aca="false">IF(O261="","",ROUND(J261*Settings!$C$10*O261,0))</f>
        <v/>
      </c>
    </row>
    <row r="262" customFormat="false" ht="15" hidden="false" customHeight="false" outlineLevel="0" collapsed="false">
      <c r="A262" s="8"/>
      <c r="B262" s="8"/>
      <c r="C262" s="8"/>
      <c r="D262" s="8"/>
      <c r="E262" s="8"/>
      <c r="F262" s="18"/>
      <c r="G262" s="21"/>
      <c r="H262" s="11" t="str">
        <f aca="false">IF(E262="","",IFERROR(INDEX(Rates!$B$6:$B$30,MATCH(E262,Rates!$A$6:$A$30,0)),"Not in rate table"))</f>
        <v/>
      </c>
      <c r="I262" s="22" t="str">
        <f aca="false">IF(E262="","",IFERROR(IF(F262&lt;=INDEX(Rates!$C$6:$C$30,MATCH(E262,Rates!$A$6:$A$30,0)),0,IF(D262="Yes",INDEX(Rates!$D$6:$D$30,MATCH(E262,Rates!$A$6:$A$30,0)),INDEX(Rates!$E$6:$E$30,MATCH(E262,Rates!$A$6:$A$30,0)))),0))</f>
        <v/>
      </c>
      <c r="J262" s="23" t="str">
        <f aca="false">IF(E262="","",ROUND(F262*I262,0))</f>
        <v/>
      </c>
      <c r="K262" s="24" t="str">
        <f aca="false">IF(OR(G262="",J262=0),"",IF(MONTH(G262)=3,DATE(YEAR(G262),Settings!$C$9,Settings!$C$8),DATE(YEAR(G262),MONTH(G262)+1,Settings!$C$7)))</f>
        <v/>
      </c>
      <c r="L262" s="21"/>
      <c r="M262" s="8"/>
      <c r="N262" s="10" t="str">
        <f aca="false">IF(E262="","",IF(J262=0,"Below threshold",IF(L262="",IF(Settings!$C$11&gt;K262,"Overdue - not deposited","Pending (not yet due)"),IF(L262&lt;=K262,"Deposited on time","Deposited late"))))</f>
        <v/>
      </c>
      <c r="O262" s="25" t="str">
        <f aca="false">IF(OR(J262="",J262=0,G262=""),"",IF(N262="Deposited on time",0,IF(N262="Pending (not yet due)",0,MAX(0,(YEAR(IF(L262="",Settings!$C$11,L262))-YEAR(G262))*12+MONTH(IF(L262="",Settings!$C$11,L262))-MONTH(G262)+1))))</f>
        <v/>
      </c>
      <c r="P262" s="23" t="str">
        <f aca="false">IF(O262="","",ROUND(J262*Settings!$C$10*O262,0))</f>
        <v/>
      </c>
    </row>
    <row r="263" customFormat="false" ht="15" hidden="false" customHeight="false" outlineLevel="0" collapsed="false">
      <c r="A263" s="8"/>
      <c r="B263" s="8"/>
      <c r="C263" s="8"/>
      <c r="D263" s="8"/>
      <c r="E263" s="8"/>
      <c r="F263" s="18"/>
      <c r="G263" s="21"/>
      <c r="H263" s="11" t="str">
        <f aca="false">IF(E263="","",IFERROR(INDEX(Rates!$B$6:$B$30,MATCH(E263,Rates!$A$6:$A$30,0)),"Not in rate table"))</f>
        <v/>
      </c>
      <c r="I263" s="22" t="str">
        <f aca="false">IF(E263="","",IFERROR(IF(F263&lt;=INDEX(Rates!$C$6:$C$30,MATCH(E263,Rates!$A$6:$A$30,0)),0,IF(D263="Yes",INDEX(Rates!$D$6:$D$30,MATCH(E263,Rates!$A$6:$A$30,0)),INDEX(Rates!$E$6:$E$30,MATCH(E263,Rates!$A$6:$A$30,0)))),0))</f>
        <v/>
      </c>
      <c r="J263" s="23" t="str">
        <f aca="false">IF(E263="","",ROUND(F263*I263,0))</f>
        <v/>
      </c>
      <c r="K263" s="24" t="str">
        <f aca="false">IF(OR(G263="",J263=0),"",IF(MONTH(G263)=3,DATE(YEAR(G263),Settings!$C$9,Settings!$C$8),DATE(YEAR(G263),MONTH(G263)+1,Settings!$C$7)))</f>
        <v/>
      </c>
      <c r="L263" s="21"/>
      <c r="M263" s="8"/>
      <c r="N263" s="10" t="str">
        <f aca="false">IF(E263="","",IF(J263=0,"Below threshold",IF(L263="",IF(Settings!$C$11&gt;K263,"Overdue - not deposited","Pending (not yet due)"),IF(L263&lt;=K263,"Deposited on time","Deposited late"))))</f>
        <v/>
      </c>
      <c r="O263" s="25" t="str">
        <f aca="false">IF(OR(J263="",J263=0,G263=""),"",IF(N263="Deposited on time",0,IF(N263="Pending (not yet due)",0,MAX(0,(YEAR(IF(L263="",Settings!$C$11,L263))-YEAR(G263))*12+MONTH(IF(L263="",Settings!$C$11,L263))-MONTH(G263)+1))))</f>
        <v/>
      </c>
      <c r="P263" s="23" t="str">
        <f aca="false">IF(O263="","",ROUND(J263*Settings!$C$10*O263,0))</f>
        <v/>
      </c>
    </row>
    <row r="264" customFormat="false" ht="15" hidden="false" customHeight="false" outlineLevel="0" collapsed="false">
      <c r="A264" s="8"/>
      <c r="B264" s="8"/>
      <c r="C264" s="8"/>
      <c r="D264" s="8"/>
      <c r="E264" s="8"/>
      <c r="F264" s="18"/>
      <c r="G264" s="21"/>
      <c r="H264" s="11" t="str">
        <f aca="false">IF(E264="","",IFERROR(INDEX(Rates!$B$6:$B$30,MATCH(E264,Rates!$A$6:$A$30,0)),"Not in rate table"))</f>
        <v/>
      </c>
      <c r="I264" s="22" t="str">
        <f aca="false">IF(E264="","",IFERROR(IF(F264&lt;=INDEX(Rates!$C$6:$C$30,MATCH(E264,Rates!$A$6:$A$30,0)),0,IF(D264="Yes",INDEX(Rates!$D$6:$D$30,MATCH(E264,Rates!$A$6:$A$30,0)),INDEX(Rates!$E$6:$E$30,MATCH(E264,Rates!$A$6:$A$30,0)))),0))</f>
        <v/>
      </c>
      <c r="J264" s="23" t="str">
        <f aca="false">IF(E264="","",ROUND(F264*I264,0))</f>
        <v/>
      </c>
      <c r="K264" s="24" t="str">
        <f aca="false">IF(OR(G264="",J264=0),"",IF(MONTH(G264)=3,DATE(YEAR(G264),Settings!$C$9,Settings!$C$8),DATE(YEAR(G264),MONTH(G264)+1,Settings!$C$7)))</f>
        <v/>
      </c>
      <c r="L264" s="21"/>
      <c r="M264" s="8"/>
      <c r="N264" s="10" t="str">
        <f aca="false">IF(E264="","",IF(J264=0,"Below threshold",IF(L264="",IF(Settings!$C$11&gt;K264,"Overdue - not deposited","Pending (not yet due)"),IF(L264&lt;=K264,"Deposited on time","Deposited late"))))</f>
        <v/>
      </c>
      <c r="O264" s="25" t="str">
        <f aca="false">IF(OR(J264="",J264=0,G264=""),"",IF(N264="Deposited on time",0,IF(N264="Pending (not yet due)",0,MAX(0,(YEAR(IF(L264="",Settings!$C$11,L264))-YEAR(G264))*12+MONTH(IF(L264="",Settings!$C$11,L264))-MONTH(G264)+1))))</f>
        <v/>
      </c>
      <c r="P264" s="23" t="str">
        <f aca="false">IF(O264="","",ROUND(J264*Settings!$C$10*O264,0))</f>
        <v/>
      </c>
    </row>
    <row r="265" customFormat="false" ht="15" hidden="false" customHeight="false" outlineLevel="0" collapsed="false">
      <c r="A265" s="8"/>
      <c r="B265" s="8"/>
      <c r="C265" s="8"/>
      <c r="D265" s="8"/>
      <c r="E265" s="8"/>
      <c r="F265" s="18"/>
      <c r="G265" s="21"/>
      <c r="H265" s="11" t="str">
        <f aca="false">IF(E265="","",IFERROR(INDEX(Rates!$B$6:$B$30,MATCH(E265,Rates!$A$6:$A$30,0)),"Not in rate table"))</f>
        <v/>
      </c>
      <c r="I265" s="22" t="str">
        <f aca="false">IF(E265="","",IFERROR(IF(F265&lt;=INDEX(Rates!$C$6:$C$30,MATCH(E265,Rates!$A$6:$A$30,0)),0,IF(D265="Yes",INDEX(Rates!$D$6:$D$30,MATCH(E265,Rates!$A$6:$A$30,0)),INDEX(Rates!$E$6:$E$30,MATCH(E265,Rates!$A$6:$A$30,0)))),0))</f>
        <v/>
      </c>
      <c r="J265" s="23" t="str">
        <f aca="false">IF(E265="","",ROUND(F265*I265,0))</f>
        <v/>
      </c>
      <c r="K265" s="24" t="str">
        <f aca="false">IF(OR(G265="",J265=0),"",IF(MONTH(G265)=3,DATE(YEAR(G265),Settings!$C$9,Settings!$C$8),DATE(YEAR(G265),MONTH(G265)+1,Settings!$C$7)))</f>
        <v/>
      </c>
      <c r="L265" s="21"/>
      <c r="M265" s="8"/>
      <c r="N265" s="10" t="str">
        <f aca="false">IF(E265="","",IF(J265=0,"Below threshold",IF(L265="",IF(Settings!$C$11&gt;K265,"Overdue - not deposited","Pending (not yet due)"),IF(L265&lt;=K265,"Deposited on time","Deposited late"))))</f>
        <v/>
      </c>
      <c r="O265" s="25" t="str">
        <f aca="false">IF(OR(J265="",J265=0,G265=""),"",IF(N265="Deposited on time",0,IF(N265="Pending (not yet due)",0,MAX(0,(YEAR(IF(L265="",Settings!$C$11,L265))-YEAR(G265))*12+MONTH(IF(L265="",Settings!$C$11,L265))-MONTH(G265)+1))))</f>
        <v/>
      </c>
      <c r="P265" s="23" t="str">
        <f aca="false">IF(O265="","",ROUND(J265*Settings!$C$10*O265,0))</f>
        <v/>
      </c>
    </row>
    <row r="266" customFormat="false" ht="15" hidden="false" customHeight="false" outlineLevel="0" collapsed="false">
      <c r="A266" s="8"/>
      <c r="B266" s="8"/>
      <c r="C266" s="8"/>
      <c r="D266" s="8"/>
      <c r="E266" s="8"/>
      <c r="F266" s="18"/>
      <c r="G266" s="21"/>
      <c r="H266" s="11" t="str">
        <f aca="false">IF(E266="","",IFERROR(INDEX(Rates!$B$6:$B$30,MATCH(E266,Rates!$A$6:$A$30,0)),"Not in rate table"))</f>
        <v/>
      </c>
      <c r="I266" s="22" t="str">
        <f aca="false">IF(E266="","",IFERROR(IF(F266&lt;=INDEX(Rates!$C$6:$C$30,MATCH(E266,Rates!$A$6:$A$30,0)),0,IF(D266="Yes",INDEX(Rates!$D$6:$D$30,MATCH(E266,Rates!$A$6:$A$30,0)),INDEX(Rates!$E$6:$E$30,MATCH(E266,Rates!$A$6:$A$30,0)))),0))</f>
        <v/>
      </c>
      <c r="J266" s="23" t="str">
        <f aca="false">IF(E266="","",ROUND(F266*I266,0))</f>
        <v/>
      </c>
      <c r="K266" s="24" t="str">
        <f aca="false">IF(OR(G266="",J266=0),"",IF(MONTH(G266)=3,DATE(YEAR(G266),Settings!$C$9,Settings!$C$8),DATE(YEAR(G266),MONTH(G266)+1,Settings!$C$7)))</f>
        <v/>
      </c>
      <c r="L266" s="21"/>
      <c r="M266" s="8"/>
      <c r="N266" s="10" t="str">
        <f aca="false">IF(E266="","",IF(J266=0,"Below threshold",IF(L266="",IF(Settings!$C$11&gt;K266,"Overdue - not deposited","Pending (not yet due)"),IF(L266&lt;=K266,"Deposited on time","Deposited late"))))</f>
        <v/>
      </c>
      <c r="O266" s="25" t="str">
        <f aca="false">IF(OR(J266="",J266=0,G266=""),"",IF(N266="Deposited on time",0,IF(N266="Pending (not yet due)",0,MAX(0,(YEAR(IF(L266="",Settings!$C$11,L266))-YEAR(G266))*12+MONTH(IF(L266="",Settings!$C$11,L266))-MONTH(G266)+1))))</f>
        <v/>
      </c>
      <c r="P266" s="23" t="str">
        <f aca="false">IF(O266="","",ROUND(J266*Settings!$C$10*O266,0))</f>
        <v/>
      </c>
    </row>
    <row r="267" customFormat="false" ht="15" hidden="false" customHeight="false" outlineLevel="0" collapsed="false">
      <c r="A267" s="8"/>
      <c r="B267" s="8"/>
      <c r="C267" s="8"/>
      <c r="D267" s="8"/>
      <c r="E267" s="8"/>
      <c r="F267" s="18"/>
      <c r="G267" s="21"/>
      <c r="H267" s="11" t="str">
        <f aca="false">IF(E267="","",IFERROR(INDEX(Rates!$B$6:$B$30,MATCH(E267,Rates!$A$6:$A$30,0)),"Not in rate table"))</f>
        <v/>
      </c>
      <c r="I267" s="22" t="str">
        <f aca="false">IF(E267="","",IFERROR(IF(F267&lt;=INDEX(Rates!$C$6:$C$30,MATCH(E267,Rates!$A$6:$A$30,0)),0,IF(D267="Yes",INDEX(Rates!$D$6:$D$30,MATCH(E267,Rates!$A$6:$A$30,0)),INDEX(Rates!$E$6:$E$30,MATCH(E267,Rates!$A$6:$A$30,0)))),0))</f>
        <v/>
      </c>
      <c r="J267" s="23" t="str">
        <f aca="false">IF(E267="","",ROUND(F267*I267,0))</f>
        <v/>
      </c>
      <c r="K267" s="24" t="str">
        <f aca="false">IF(OR(G267="",J267=0),"",IF(MONTH(G267)=3,DATE(YEAR(G267),Settings!$C$9,Settings!$C$8),DATE(YEAR(G267),MONTH(G267)+1,Settings!$C$7)))</f>
        <v/>
      </c>
      <c r="L267" s="21"/>
      <c r="M267" s="8"/>
      <c r="N267" s="10" t="str">
        <f aca="false">IF(E267="","",IF(J267=0,"Below threshold",IF(L267="",IF(Settings!$C$11&gt;K267,"Overdue - not deposited","Pending (not yet due)"),IF(L267&lt;=K267,"Deposited on time","Deposited late"))))</f>
        <v/>
      </c>
      <c r="O267" s="25" t="str">
        <f aca="false">IF(OR(J267="",J267=0,G267=""),"",IF(N267="Deposited on time",0,IF(N267="Pending (not yet due)",0,MAX(0,(YEAR(IF(L267="",Settings!$C$11,L267))-YEAR(G267))*12+MONTH(IF(L267="",Settings!$C$11,L267))-MONTH(G267)+1))))</f>
        <v/>
      </c>
      <c r="P267" s="23" t="str">
        <f aca="false">IF(O267="","",ROUND(J267*Settings!$C$10*O267,0))</f>
        <v/>
      </c>
    </row>
    <row r="268" customFormat="false" ht="15" hidden="false" customHeight="false" outlineLevel="0" collapsed="false">
      <c r="A268" s="8"/>
      <c r="B268" s="8"/>
      <c r="C268" s="8"/>
      <c r="D268" s="8"/>
      <c r="E268" s="8"/>
      <c r="F268" s="18"/>
      <c r="G268" s="21"/>
      <c r="H268" s="11" t="str">
        <f aca="false">IF(E268="","",IFERROR(INDEX(Rates!$B$6:$B$30,MATCH(E268,Rates!$A$6:$A$30,0)),"Not in rate table"))</f>
        <v/>
      </c>
      <c r="I268" s="22" t="str">
        <f aca="false">IF(E268="","",IFERROR(IF(F268&lt;=INDEX(Rates!$C$6:$C$30,MATCH(E268,Rates!$A$6:$A$30,0)),0,IF(D268="Yes",INDEX(Rates!$D$6:$D$30,MATCH(E268,Rates!$A$6:$A$30,0)),INDEX(Rates!$E$6:$E$30,MATCH(E268,Rates!$A$6:$A$30,0)))),0))</f>
        <v/>
      </c>
      <c r="J268" s="23" t="str">
        <f aca="false">IF(E268="","",ROUND(F268*I268,0))</f>
        <v/>
      </c>
      <c r="K268" s="24" t="str">
        <f aca="false">IF(OR(G268="",J268=0),"",IF(MONTH(G268)=3,DATE(YEAR(G268),Settings!$C$9,Settings!$C$8),DATE(YEAR(G268),MONTH(G268)+1,Settings!$C$7)))</f>
        <v/>
      </c>
      <c r="L268" s="21"/>
      <c r="M268" s="8"/>
      <c r="N268" s="10" t="str">
        <f aca="false">IF(E268="","",IF(J268=0,"Below threshold",IF(L268="",IF(Settings!$C$11&gt;K268,"Overdue - not deposited","Pending (not yet due)"),IF(L268&lt;=K268,"Deposited on time","Deposited late"))))</f>
        <v/>
      </c>
      <c r="O268" s="25" t="str">
        <f aca="false">IF(OR(J268="",J268=0,G268=""),"",IF(N268="Deposited on time",0,IF(N268="Pending (not yet due)",0,MAX(0,(YEAR(IF(L268="",Settings!$C$11,L268))-YEAR(G268))*12+MONTH(IF(L268="",Settings!$C$11,L268))-MONTH(G268)+1))))</f>
        <v/>
      </c>
      <c r="P268" s="23" t="str">
        <f aca="false">IF(O268="","",ROUND(J268*Settings!$C$10*O268,0))</f>
        <v/>
      </c>
    </row>
    <row r="269" customFormat="false" ht="15" hidden="false" customHeight="false" outlineLevel="0" collapsed="false">
      <c r="A269" s="8"/>
      <c r="B269" s="8"/>
      <c r="C269" s="8"/>
      <c r="D269" s="8"/>
      <c r="E269" s="8"/>
      <c r="F269" s="18"/>
      <c r="G269" s="21"/>
      <c r="H269" s="11" t="str">
        <f aca="false">IF(E269="","",IFERROR(INDEX(Rates!$B$6:$B$30,MATCH(E269,Rates!$A$6:$A$30,0)),"Not in rate table"))</f>
        <v/>
      </c>
      <c r="I269" s="22" t="str">
        <f aca="false">IF(E269="","",IFERROR(IF(F269&lt;=INDEX(Rates!$C$6:$C$30,MATCH(E269,Rates!$A$6:$A$30,0)),0,IF(D269="Yes",INDEX(Rates!$D$6:$D$30,MATCH(E269,Rates!$A$6:$A$30,0)),INDEX(Rates!$E$6:$E$30,MATCH(E269,Rates!$A$6:$A$30,0)))),0))</f>
        <v/>
      </c>
      <c r="J269" s="23" t="str">
        <f aca="false">IF(E269="","",ROUND(F269*I269,0))</f>
        <v/>
      </c>
      <c r="K269" s="24" t="str">
        <f aca="false">IF(OR(G269="",J269=0),"",IF(MONTH(G269)=3,DATE(YEAR(G269),Settings!$C$9,Settings!$C$8),DATE(YEAR(G269),MONTH(G269)+1,Settings!$C$7)))</f>
        <v/>
      </c>
      <c r="L269" s="21"/>
      <c r="M269" s="8"/>
      <c r="N269" s="10" t="str">
        <f aca="false">IF(E269="","",IF(J269=0,"Below threshold",IF(L269="",IF(Settings!$C$11&gt;K269,"Overdue - not deposited","Pending (not yet due)"),IF(L269&lt;=K269,"Deposited on time","Deposited late"))))</f>
        <v/>
      </c>
      <c r="O269" s="25" t="str">
        <f aca="false">IF(OR(J269="",J269=0,G269=""),"",IF(N269="Deposited on time",0,IF(N269="Pending (not yet due)",0,MAX(0,(YEAR(IF(L269="",Settings!$C$11,L269))-YEAR(G269))*12+MONTH(IF(L269="",Settings!$C$11,L269))-MONTH(G269)+1))))</f>
        <v/>
      </c>
      <c r="P269" s="23" t="str">
        <f aca="false">IF(O269="","",ROUND(J269*Settings!$C$10*O269,0))</f>
        <v/>
      </c>
    </row>
    <row r="270" customFormat="false" ht="15" hidden="false" customHeight="false" outlineLevel="0" collapsed="false">
      <c r="A270" s="8"/>
      <c r="B270" s="8"/>
      <c r="C270" s="8"/>
      <c r="D270" s="8"/>
      <c r="E270" s="8"/>
      <c r="F270" s="18"/>
      <c r="G270" s="21"/>
      <c r="H270" s="11" t="str">
        <f aca="false">IF(E270="","",IFERROR(INDEX(Rates!$B$6:$B$30,MATCH(E270,Rates!$A$6:$A$30,0)),"Not in rate table"))</f>
        <v/>
      </c>
      <c r="I270" s="22" t="str">
        <f aca="false">IF(E270="","",IFERROR(IF(F270&lt;=INDEX(Rates!$C$6:$C$30,MATCH(E270,Rates!$A$6:$A$30,0)),0,IF(D270="Yes",INDEX(Rates!$D$6:$D$30,MATCH(E270,Rates!$A$6:$A$30,0)),INDEX(Rates!$E$6:$E$30,MATCH(E270,Rates!$A$6:$A$30,0)))),0))</f>
        <v/>
      </c>
      <c r="J270" s="23" t="str">
        <f aca="false">IF(E270="","",ROUND(F270*I270,0))</f>
        <v/>
      </c>
      <c r="K270" s="24" t="str">
        <f aca="false">IF(OR(G270="",J270=0),"",IF(MONTH(G270)=3,DATE(YEAR(G270),Settings!$C$9,Settings!$C$8),DATE(YEAR(G270),MONTH(G270)+1,Settings!$C$7)))</f>
        <v/>
      </c>
      <c r="L270" s="21"/>
      <c r="M270" s="8"/>
      <c r="N270" s="10" t="str">
        <f aca="false">IF(E270="","",IF(J270=0,"Below threshold",IF(L270="",IF(Settings!$C$11&gt;K270,"Overdue - not deposited","Pending (not yet due)"),IF(L270&lt;=K270,"Deposited on time","Deposited late"))))</f>
        <v/>
      </c>
      <c r="O270" s="25" t="str">
        <f aca="false">IF(OR(J270="",J270=0,G270=""),"",IF(N270="Deposited on time",0,IF(N270="Pending (not yet due)",0,MAX(0,(YEAR(IF(L270="",Settings!$C$11,L270))-YEAR(G270))*12+MONTH(IF(L270="",Settings!$C$11,L270))-MONTH(G270)+1))))</f>
        <v/>
      </c>
      <c r="P270" s="23" t="str">
        <f aca="false">IF(O270="","",ROUND(J270*Settings!$C$10*O270,0))</f>
        <v/>
      </c>
    </row>
    <row r="271" customFormat="false" ht="15" hidden="false" customHeight="false" outlineLevel="0" collapsed="false">
      <c r="A271" s="8"/>
      <c r="B271" s="8"/>
      <c r="C271" s="8"/>
      <c r="D271" s="8"/>
      <c r="E271" s="8"/>
      <c r="F271" s="18"/>
      <c r="G271" s="21"/>
      <c r="H271" s="11" t="str">
        <f aca="false">IF(E271="","",IFERROR(INDEX(Rates!$B$6:$B$30,MATCH(E271,Rates!$A$6:$A$30,0)),"Not in rate table"))</f>
        <v/>
      </c>
      <c r="I271" s="22" t="str">
        <f aca="false">IF(E271="","",IFERROR(IF(F271&lt;=INDEX(Rates!$C$6:$C$30,MATCH(E271,Rates!$A$6:$A$30,0)),0,IF(D271="Yes",INDEX(Rates!$D$6:$D$30,MATCH(E271,Rates!$A$6:$A$30,0)),INDEX(Rates!$E$6:$E$30,MATCH(E271,Rates!$A$6:$A$30,0)))),0))</f>
        <v/>
      </c>
      <c r="J271" s="23" t="str">
        <f aca="false">IF(E271="","",ROUND(F271*I271,0))</f>
        <v/>
      </c>
      <c r="K271" s="24" t="str">
        <f aca="false">IF(OR(G271="",J271=0),"",IF(MONTH(G271)=3,DATE(YEAR(G271),Settings!$C$9,Settings!$C$8),DATE(YEAR(G271),MONTH(G271)+1,Settings!$C$7)))</f>
        <v/>
      </c>
      <c r="L271" s="21"/>
      <c r="M271" s="8"/>
      <c r="N271" s="10" t="str">
        <f aca="false">IF(E271="","",IF(J271=0,"Below threshold",IF(L271="",IF(Settings!$C$11&gt;K271,"Overdue - not deposited","Pending (not yet due)"),IF(L271&lt;=K271,"Deposited on time","Deposited late"))))</f>
        <v/>
      </c>
      <c r="O271" s="25" t="str">
        <f aca="false">IF(OR(J271="",J271=0,G271=""),"",IF(N271="Deposited on time",0,IF(N271="Pending (not yet due)",0,MAX(0,(YEAR(IF(L271="",Settings!$C$11,L271))-YEAR(G271))*12+MONTH(IF(L271="",Settings!$C$11,L271))-MONTH(G271)+1))))</f>
        <v/>
      </c>
      <c r="P271" s="23" t="str">
        <f aca="false">IF(O271="","",ROUND(J271*Settings!$C$10*O271,0))</f>
        <v/>
      </c>
    </row>
    <row r="272" customFormat="false" ht="15" hidden="false" customHeight="false" outlineLevel="0" collapsed="false">
      <c r="A272" s="8"/>
      <c r="B272" s="8"/>
      <c r="C272" s="8"/>
      <c r="D272" s="8"/>
      <c r="E272" s="8"/>
      <c r="F272" s="18"/>
      <c r="G272" s="21"/>
      <c r="H272" s="11" t="str">
        <f aca="false">IF(E272="","",IFERROR(INDEX(Rates!$B$6:$B$30,MATCH(E272,Rates!$A$6:$A$30,0)),"Not in rate table"))</f>
        <v/>
      </c>
      <c r="I272" s="22" t="str">
        <f aca="false">IF(E272="","",IFERROR(IF(F272&lt;=INDEX(Rates!$C$6:$C$30,MATCH(E272,Rates!$A$6:$A$30,0)),0,IF(D272="Yes",INDEX(Rates!$D$6:$D$30,MATCH(E272,Rates!$A$6:$A$30,0)),INDEX(Rates!$E$6:$E$30,MATCH(E272,Rates!$A$6:$A$30,0)))),0))</f>
        <v/>
      </c>
      <c r="J272" s="23" t="str">
        <f aca="false">IF(E272="","",ROUND(F272*I272,0))</f>
        <v/>
      </c>
      <c r="K272" s="24" t="str">
        <f aca="false">IF(OR(G272="",J272=0),"",IF(MONTH(G272)=3,DATE(YEAR(G272),Settings!$C$9,Settings!$C$8),DATE(YEAR(G272),MONTH(G272)+1,Settings!$C$7)))</f>
        <v/>
      </c>
      <c r="L272" s="21"/>
      <c r="M272" s="8"/>
      <c r="N272" s="10" t="str">
        <f aca="false">IF(E272="","",IF(J272=0,"Below threshold",IF(L272="",IF(Settings!$C$11&gt;K272,"Overdue - not deposited","Pending (not yet due)"),IF(L272&lt;=K272,"Deposited on time","Deposited late"))))</f>
        <v/>
      </c>
      <c r="O272" s="25" t="str">
        <f aca="false">IF(OR(J272="",J272=0,G272=""),"",IF(N272="Deposited on time",0,IF(N272="Pending (not yet due)",0,MAX(0,(YEAR(IF(L272="",Settings!$C$11,L272))-YEAR(G272))*12+MONTH(IF(L272="",Settings!$C$11,L272))-MONTH(G272)+1))))</f>
        <v/>
      </c>
      <c r="P272" s="23" t="str">
        <f aca="false">IF(O272="","",ROUND(J272*Settings!$C$10*O272,0))</f>
        <v/>
      </c>
    </row>
    <row r="273" customFormat="false" ht="15" hidden="false" customHeight="false" outlineLevel="0" collapsed="false">
      <c r="A273" s="8"/>
      <c r="B273" s="8"/>
      <c r="C273" s="8"/>
      <c r="D273" s="8"/>
      <c r="E273" s="8"/>
      <c r="F273" s="18"/>
      <c r="G273" s="21"/>
      <c r="H273" s="11" t="str">
        <f aca="false">IF(E273="","",IFERROR(INDEX(Rates!$B$6:$B$30,MATCH(E273,Rates!$A$6:$A$30,0)),"Not in rate table"))</f>
        <v/>
      </c>
      <c r="I273" s="22" t="str">
        <f aca="false">IF(E273="","",IFERROR(IF(F273&lt;=INDEX(Rates!$C$6:$C$30,MATCH(E273,Rates!$A$6:$A$30,0)),0,IF(D273="Yes",INDEX(Rates!$D$6:$D$30,MATCH(E273,Rates!$A$6:$A$30,0)),INDEX(Rates!$E$6:$E$30,MATCH(E273,Rates!$A$6:$A$30,0)))),0))</f>
        <v/>
      </c>
      <c r="J273" s="23" t="str">
        <f aca="false">IF(E273="","",ROUND(F273*I273,0))</f>
        <v/>
      </c>
      <c r="K273" s="24" t="str">
        <f aca="false">IF(OR(G273="",J273=0),"",IF(MONTH(G273)=3,DATE(YEAR(G273),Settings!$C$9,Settings!$C$8),DATE(YEAR(G273),MONTH(G273)+1,Settings!$C$7)))</f>
        <v/>
      </c>
      <c r="L273" s="21"/>
      <c r="M273" s="8"/>
      <c r="N273" s="10" t="str">
        <f aca="false">IF(E273="","",IF(J273=0,"Below threshold",IF(L273="",IF(Settings!$C$11&gt;K273,"Overdue - not deposited","Pending (not yet due)"),IF(L273&lt;=K273,"Deposited on time","Deposited late"))))</f>
        <v/>
      </c>
      <c r="O273" s="25" t="str">
        <f aca="false">IF(OR(J273="",J273=0,G273=""),"",IF(N273="Deposited on time",0,IF(N273="Pending (not yet due)",0,MAX(0,(YEAR(IF(L273="",Settings!$C$11,L273))-YEAR(G273))*12+MONTH(IF(L273="",Settings!$C$11,L273))-MONTH(G273)+1))))</f>
        <v/>
      </c>
      <c r="P273" s="23" t="str">
        <f aca="false">IF(O273="","",ROUND(J273*Settings!$C$10*O273,0))</f>
        <v/>
      </c>
    </row>
    <row r="274" customFormat="false" ht="15" hidden="false" customHeight="false" outlineLevel="0" collapsed="false">
      <c r="A274" s="8"/>
      <c r="B274" s="8"/>
      <c r="C274" s="8"/>
      <c r="D274" s="8"/>
      <c r="E274" s="8"/>
      <c r="F274" s="18"/>
      <c r="G274" s="21"/>
      <c r="H274" s="11" t="str">
        <f aca="false">IF(E274="","",IFERROR(INDEX(Rates!$B$6:$B$30,MATCH(E274,Rates!$A$6:$A$30,0)),"Not in rate table"))</f>
        <v/>
      </c>
      <c r="I274" s="22" t="str">
        <f aca="false">IF(E274="","",IFERROR(IF(F274&lt;=INDEX(Rates!$C$6:$C$30,MATCH(E274,Rates!$A$6:$A$30,0)),0,IF(D274="Yes",INDEX(Rates!$D$6:$D$30,MATCH(E274,Rates!$A$6:$A$30,0)),INDEX(Rates!$E$6:$E$30,MATCH(E274,Rates!$A$6:$A$30,0)))),0))</f>
        <v/>
      </c>
      <c r="J274" s="23" t="str">
        <f aca="false">IF(E274="","",ROUND(F274*I274,0))</f>
        <v/>
      </c>
      <c r="K274" s="24" t="str">
        <f aca="false">IF(OR(G274="",J274=0),"",IF(MONTH(G274)=3,DATE(YEAR(G274),Settings!$C$9,Settings!$C$8),DATE(YEAR(G274),MONTH(G274)+1,Settings!$C$7)))</f>
        <v/>
      </c>
      <c r="L274" s="21"/>
      <c r="M274" s="8"/>
      <c r="N274" s="10" t="str">
        <f aca="false">IF(E274="","",IF(J274=0,"Below threshold",IF(L274="",IF(Settings!$C$11&gt;K274,"Overdue - not deposited","Pending (not yet due)"),IF(L274&lt;=K274,"Deposited on time","Deposited late"))))</f>
        <v/>
      </c>
      <c r="O274" s="25" t="str">
        <f aca="false">IF(OR(J274="",J274=0,G274=""),"",IF(N274="Deposited on time",0,IF(N274="Pending (not yet due)",0,MAX(0,(YEAR(IF(L274="",Settings!$C$11,L274))-YEAR(G274))*12+MONTH(IF(L274="",Settings!$C$11,L274))-MONTH(G274)+1))))</f>
        <v/>
      </c>
      <c r="P274" s="23" t="str">
        <f aca="false">IF(O274="","",ROUND(J274*Settings!$C$10*O274,0))</f>
        <v/>
      </c>
    </row>
    <row r="275" customFormat="false" ht="15" hidden="false" customHeight="false" outlineLevel="0" collapsed="false">
      <c r="A275" s="8"/>
      <c r="B275" s="8"/>
      <c r="C275" s="8"/>
      <c r="D275" s="8"/>
      <c r="E275" s="8"/>
      <c r="F275" s="18"/>
      <c r="G275" s="21"/>
      <c r="H275" s="11" t="str">
        <f aca="false">IF(E275="","",IFERROR(INDEX(Rates!$B$6:$B$30,MATCH(E275,Rates!$A$6:$A$30,0)),"Not in rate table"))</f>
        <v/>
      </c>
      <c r="I275" s="22" t="str">
        <f aca="false">IF(E275="","",IFERROR(IF(F275&lt;=INDEX(Rates!$C$6:$C$30,MATCH(E275,Rates!$A$6:$A$30,0)),0,IF(D275="Yes",INDEX(Rates!$D$6:$D$30,MATCH(E275,Rates!$A$6:$A$30,0)),INDEX(Rates!$E$6:$E$30,MATCH(E275,Rates!$A$6:$A$30,0)))),0))</f>
        <v/>
      </c>
      <c r="J275" s="23" t="str">
        <f aca="false">IF(E275="","",ROUND(F275*I275,0))</f>
        <v/>
      </c>
      <c r="K275" s="24" t="str">
        <f aca="false">IF(OR(G275="",J275=0),"",IF(MONTH(G275)=3,DATE(YEAR(G275),Settings!$C$9,Settings!$C$8),DATE(YEAR(G275),MONTH(G275)+1,Settings!$C$7)))</f>
        <v/>
      </c>
      <c r="L275" s="21"/>
      <c r="M275" s="8"/>
      <c r="N275" s="10" t="str">
        <f aca="false">IF(E275="","",IF(J275=0,"Below threshold",IF(L275="",IF(Settings!$C$11&gt;K275,"Overdue - not deposited","Pending (not yet due)"),IF(L275&lt;=K275,"Deposited on time","Deposited late"))))</f>
        <v/>
      </c>
      <c r="O275" s="25" t="str">
        <f aca="false">IF(OR(J275="",J275=0,G275=""),"",IF(N275="Deposited on time",0,IF(N275="Pending (not yet due)",0,MAX(0,(YEAR(IF(L275="",Settings!$C$11,L275))-YEAR(G275))*12+MONTH(IF(L275="",Settings!$C$11,L275))-MONTH(G275)+1))))</f>
        <v/>
      </c>
      <c r="P275" s="23" t="str">
        <f aca="false">IF(O275="","",ROUND(J275*Settings!$C$10*O275,0))</f>
        <v/>
      </c>
    </row>
    <row r="276" customFormat="false" ht="15" hidden="false" customHeight="false" outlineLevel="0" collapsed="false">
      <c r="A276" s="8"/>
      <c r="B276" s="8"/>
      <c r="C276" s="8"/>
      <c r="D276" s="8"/>
      <c r="E276" s="8"/>
      <c r="F276" s="18"/>
      <c r="G276" s="21"/>
      <c r="H276" s="11" t="str">
        <f aca="false">IF(E276="","",IFERROR(INDEX(Rates!$B$6:$B$30,MATCH(E276,Rates!$A$6:$A$30,0)),"Not in rate table"))</f>
        <v/>
      </c>
      <c r="I276" s="22" t="str">
        <f aca="false">IF(E276="","",IFERROR(IF(F276&lt;=INDEX(Rates!$C$6:$C$30,MATCH(E276,Rates!$A$6:$A$30,0)),0,IF(D276="Yes",INDEX(Rates!$D$6:$D$30,MATCH(E276,Rates!$A$6:$A$30,0)),INDEX(Rates!$E$6:$E$30,MATCH(E276,Rates!$A$6:$A$30,0)))),0))</f>
        <v/>
      </c>
      <c r="J276" s="23" t="str">
        <f aca="false">IF(E276="","",ROUND(F276*I276,0))</f>
        <v/>
      </c>
      <c r="K276" s="24" t="str">
        <f aca="false">IF(OR(G276="",J276=0),"",IF(MONTH(G276)=3,DATE(YEAR(G276),Settings!$C$9,Settings!$C$8),DATE(YEAR(G276),MONTH(G276)+1,Settings!$C$7)))</f>
        <v/>
      </c>
      <c r="L276" s="21"/>
      <c r="M276" s="8"/>
      <c r="N276" s="10" t="str">
        <f aca="false">IF(E276="","",IF(J276=0,"Below threshold",IF(L276="",IF(Settings!$C$11&gt;K276,"Overdue - not deposited","Pending (not yet due)"),IF(L276&lt;=K276,"Deposited on time","Deposited late"))))</f>
        <v/>
      </c>
      <c r="O276" s="25" t="str">
        <f aca="false">IF(OR(J276="",J276=0,G276=""),"",IF(N276="Deposited on time",0,IF(N276="Pending (not yet due)",0,MAX(0,(YEAR(IF(L276="",Settings!$C$11,L276))-YEAR(G276))*12+MONTH(IF(L276="",Settings!$C$11,L276))-MONTH(G276)+1))))</f>
        <v/>
      </c>
      <c r="P276" s="23" t="str">
        <f aca="false">IF(O276="","",ROUND(J276*Settings!$C$10*O276,0))</f>
        <v/>
      </c>
    </row>
    <row r="277" customFormat="false" ht="15" hidden="false" customHeight="false" outlineLevel="0" collapsed="false">
      <c r="A277" s="8"/>
      <c r="B277" s="8"/>
      <c r="C277" s="8"/>
      <c r="D277" s="8"/>
      <c r="E277" s="8"/>
      <c r="F277" s="18"/>
      <c r="G277" s="21"/>
      <c r="H277" s="11" t="str">
        <f aca="false">IF(E277="","",IFERROR(INDEX(Rates!$B$6:$B$30,MATCH(E277,Rates!$A$6:$A$30,0)),"Not in rate table"))</f>
        <v/>
      </c>
      <c r="I277" s="22" t="str">
        <f aca="false">IF(E277="","",IFERROR(IF(F277&lt;=INDEX(Rates!$C$6:$C$30,MATCH(E277,Rates!$A$6:$A$30,0)),0,IF(D277="Yes",INDEX(Rates!$D$6:$D$30,MATCH(E277,Rates!$A$6:$A$30,0)),INDEX(Rates!$E$6:$E$30,MATCH(E277,Rates!$A$6:$A$30,0)))),0))</f>
        <v/>
      </c>
      <c r="J277" s="23" t="str">
        <f aca="false">IF(E277="","",ROUND(F277*I277,0))</f>
        <v/>
      </c>
      <c r="K277" s="24" t="str">
        <f aca="false">IF(OR(G277="",J277=0),"",IF(MONTH(G277)=3,DATE(YEAR(G277),Settings!$C$9,Settings!$C$8),DATE(YEAR(G277),MONTH(G277)+1,Settings!$C$7)))</f>
        <v/>
      </c>
      <c r="L277" s="21"/>
      <c r="M277" s="8"/>
      <c r="N277" s="10" t="str">
        <f aca="false">IF(E277="","",IF(J277=0,"Below threshold",IF(L277="",IF(Settings!$C$11&gt;K277,"Overdue - not deposited","Pending (not yet due)"),IF(L277&lt;=K277,"Deposited on time","Deposited late"))))</f>
        <v/>
      </c>
      <c r="O277" s="25" t="str">
        <f aca="false">IF(OR(J277="",J277=0,G277=""),"",IF(N277="Deposited on time",0,IF(N277="Pending (not yet due)",0,MAX(0,(YEAR(IF(L277="",Settings!$C$11,L277))-YEAR(G277))*12+MONTH(IF(L277="",Settings!$C$11,L277))-MONTH(G277)+1))))</f>
        <v/>
      </c>
      <c r="P277" s="23" t="str">
        <f aca="false">IF(O277="","",ROUND(J277*Settings!$C$10*O277,0))</f>
        <v/>
      </c>
    </row>
    <row r="278" customFormat="false" ht="15" hidden="false" customHeight="false" outlineLevel="0" collapsed="false">
      <c r="A278" s="8"/>
      <c r="B278" s="8"/>
      <c r="C278" s="8"/>
      <c r="D278" s="8"/>
      <c r="E278" s="8"/>
      <c r="F278" s="18"/>
      <c r="G278" s="21"/>
      <c r="H278" s="11" t="str">
        <f aca="false">IF(E278="","",IFERROR(INDEX(Rates!$B$6:$B$30,MATCH(E278,Rates!$A$6:$A$30,0)),"Not in rate table"))</f>
        <v/>
      </c>
      <c r="I278" s="22" t="str">
        <f aca="false">IF(E278="","",IFERROR(IF(F278&lt;=INDEX(Rates!$C$6:$C$30,MATCH(E278,Rates!$A$6:$A$30,0)),0,IF(D278="Yes",INDEX(Rates!$D$6:$D$30,MATCH(E278,Rates!$A$6:$A$30,0)),INDEX(Rates!$E$6:$E$30,MATCH(E278,Rates!$A$6:$A$30,0)))),0))</f>
        <v/>
      </c>
      <c r="J278" s="23" t="str">
        <f aca="false">IF(E278="","",ROUND(F278*I278,0))</f>
        <v/>
      </c>
      <c r="K278" s="24" t="str">
        <f aca="false">IF(OR(G278="",J278=0),"",IF(MONTH(G278)=3,DATE(YEAR(G278),Settings!$C$9,Settings!$C$8),DATE(YEAR(G278),MONTH(G278)+1,Settings!$C$7)))</f>
        <v/>
      </c>
      <c r="L278" s="21"/>
      <c r="M278" s="8"/>
      <c r="N278" s="10" t="str">
        <f aca="false">IF(E278="","",IF(J278=0,"Below threshold",IF(L278="",IF(Settings!$C$11&gt;K278,"Overdue - not deposited","Pending (not yet due)"),IF(L278&lt;=K278,"Deposited on time","Deposited late"))))</f>
        <v/>
      </c>
      <c r="O278" s="25" t="str">
        <f aca="false">IF(OR(J278="",J278=0,G278=""),"",IF(N278="Deposited on time",0,IF(N278="Pending (not yet due)",0,MAX(0,(YEAR(IF(L278="",Settings!$C$11,L278))-YEAR(G278))*12+MONTH(IF(L278="",Settings!$C$11,L278))-MONTH(G278)+1))))</f>
        <v/>
      </c>
      <c r="P278" s="23" t="str">
        <f aca="false">IF(O278="","",ROUND(J278*Settings!$C$10*O278,0))</f>
        <v/>
      </c>
    </row>
    <row r="279" customFormat="false" ht="15" hidden="false" customHeight="false" outlineLevel="0" collapsed="false">
      <c r="A279" s="8"/>
      <c r="B279" s="8"/>
      <c r="C279" s="8"/>
      <c r="D279" s="8"/>
      <c r="E279" s="8"/>
      <c r="F279" s="18"/>
      <c r="G279" s="21"/>
      <c r="H279" s="11" t="str">
        <f aca="false">IF(E279="","",IFERROR(INDEX(Rates!$B$6:$B$30,MATCH(E279,Rates!$A$6:$A$30,0)),"Not in rate table"))</f>
        <v/>
      </c>
      <c r="I279" s="22" t="str">
        <f aca="false">IF(E279="","",IFERROR(IF(F279&lt;=INDEX(Rates!$C$6:$C$30,MATCH(E279,Rates!$A$6:$A$30,0)),0,IF(D279="Yes",INDEX(Rates!$D$6:$D$30,MATCH(E279,Rates!$A$6:$A$30,0)),INDEX(Rates!$E$6:$E$30,MATCH(E279,Rates!$A$6:$A$30,0)))),0))</f>
        <v/>
      </c>
      <c r="J279" s="23" t="str">
        <f aca="false">IF(E279="","",ROUND(F279*I279,0))</f>
        <v/>
      </c>
      <c r="K279" s="24" t="str">
        <f aca="false">IF(OR(G279="",J279=0),"",IF(MONTH(G279)=3,DATE(YEAR(G279),Settings!$C$9,Settings!$C$8),DATE(YEAR(G279),MONTH(G279)+1,Settings!$C$7)))</f>
        <v/>
      </c>
      <c r="L279" s="21"/>
      <c r="M279" s="8"/>
      <c r="N279" s="10" t="str">
        <f aca="false">IF(E279="","",IF(J279=0,"Below threshold",IF(L279="",IF(Settings!$C$11&gt;K279,"Overdue - not deposited","Pending (not yet due)"),IF(L279&lt;=K279,"Deposited on time","Deposited late"))))</f>
        <v/>
      </c>
      <c r="O279" s="25" t="str">
        <f aca="false">IF(OR(J279="",J279=0,G279=""),"",IF(N279="Deposited on time",0,IF(N279="Pending (not yet due)",0,MAX(0,(YEAR(IF(L279="",Settings!$C$11,L279))-YEAR(G279))*12+MONTH(IF(L279="",Settings!$C$11,L279))-MONTH(G279)+1))))</f>
        <v/>
      </c>
      <c r="P279" s="23" t="str">
        <f aca="false">IF(O279="","",ROUND(J279*Settings!$C$10*O279,0))</f>
        <v/>
      </c>
    </row>
    <row r="280" customFormat="false" ht="15" hidden="false" customHeight="false" outlineLevel="0" collapsed="false">
      <c r="A280" s="8"/>
      <c r="B280" s="8"/>
      <c r="C280" s="8"/>
      <c r="D280" s="8"/>
      <c r="E280" s="8"/>
      <c r="F280" s="18"/>
      <c r="G280" s="21"/>
      <c r="H280" s="11" t="str">
        <f aca="false">IF(E280="","",IFERROR(INDEX(Rates!$B$6:$B$30,MATCH(E280,Rates!$A$6:$A$30,0)),"Not in rate table"))</f>
        <v/>
      </c>
      <c r="I280" s="22" t="str">
        <f aca="false">IF(E280="","",IFERROR(IF(F280&lt;=INDEX(Rates!$C$6:$C$30,MATCH(E280,Rates!$A$6:$A$30,0)),0,IF(D280="Yes",INDEX(Rates!$D$6:$D$30,MATCH(E280,Rates!$A$6:$A$30,0)),INDEX(Rates!$E$6:$E$30,MATCH(E280,Rates!$A$6:$A$30,0)))),0))</f>
        <v/>
      </c>
      <c r="J280" s="23" t="str">
        <f aca="false">IF(E280="","",ROUND(F280*I280,0))</f>
        <v/>
      </c>
      <c r="K280" s="24" t="str">
        <f aca="false">IF(OR(G280="",J280=0),"",IF(MONTH(G280)=3,DATE(YEAR(G280),Settings!$C$9,Settings!$C$8),DATE(YEAR(G280),MONTH(G280)+1,Settings!$C$7)))</f>
        <v/>
      </c>
      <c r="L280" s="21"/>
      <c r="M280" s="8"/>
      <c r="N280" s="10" t="str">
        <f aca="false">IF(E280="","",IF(J280=0,"Below threshold",IF(L280="",IF(Settings!$C$11&gt;K280,"Overdue - not deposited","Pending (not yet due)"),IF(L280&lt;=K280,"Deposited on time","Deposited late"))))</f>
        <v/>
      </c>
      <c r="O280" s="25" t="str">
        <f aca="false">IF(OR(J280="",J280=0,G280=""),"",IF(N280="Deposited on time",0,IF(N280="Pending (not yet due)",0,MAX(0,(YEAR(IF(L280="",Settings!$C$11,L280))-YEAR(G280))*12+MONTH(IF(L280="",Settings!$C$11,L280))-MONTH(G280)+1))))</f>
        <v/>
      </c>
      <c r="P280" s="23" t="str">
        <f aca="false">IF(O280="","",ROUND(J280*Settings!$C$10*O280,0))</f>
        <v/>
      </c>
    </row>
    <row r="281" customFormat="false" ht="15" hidden="false" customHeight="false" outlineLevel="0" collapsed="false">
      <c r="A281" s="8"/>
      <c r="B281" s="8"/>
      <c r="C281" s="8"/>
      <c r="D281" s="8"/>
      <c r="E281" s="8"/>
      <c r="F281" s="18"/>
      <c r="G281" s="21"/>
      <c r="H281" s="11" t="str">
        <f aca="false">IF(E281="","",IFERROR(INDEX(Rates!$B$6:$B$30,MATCH(E281,Rates!$A$6:$A$30,0)),"Not in rate table"))</f>
        <v/>
      </c>
      <c r="I281" s="22" t="str">
        <f aca="false">IF(E281="","",IFERROR(IF(F281&lt;=INDEX(Rates!$C$6:$C$30,MATCH(E281,Rates!$A$6:$A$30,0)),0,IF(D281="Yes",INDEX(Rates!$D$6:$D$30,MATCH(E281,Rates!$A$6:$A$30,0)),INDEX(Rates!$E$6:$E$30,MATCH(E281,Rates!$A$6:$A$30,0)))),0))</f>
        <v/>
      </c>
      <c r="J281" s="23" t="str">
        <f aca="false">IF(E281="","",ROUND(F281*I281,0))</f>
        <v/>
      </c>
      <c r="K281" s="24" t="str">
        <f aca="false">IF(OR(G281="",J281=0),"",IF(MONTH(G281)=3,DATE(YEAR(G281),Settings!$C$9,Settings!$C$8),DATE(YEAR(G281),MONTH(G281)+1,Settings!$C$7)))</f>
        <v/>
      </c>
      <c r="L281" s="21"/>
      <c r="M281" s="8"/>
      <c r="N281" s="10" t="str">
        <f aca="false">IF(E281="","",IF(J281=0,"Below threshold",IF(L281="",IF(Settings!$C$11&gt;K281,"Overdue - not deposited","Pending (not yet due)"),IF(L281&lt;=K281,"Deposited on time","Deposited late"))))</f>
        <v/>
      </c>
      <c r="O281" s="25" t="str">
        <f aca="false">IF(OR(J281="",J281=0,G281=""),"",IF(N281="Deposited on time",0,IF(N281="Pending (not yet due)",0,MAX(0,(YEAR(IF(L281="",Settings!$C$11,L281))-YEAR(G281))*12+MONTH(IF(L281="",Settings!$C$11,L281))-MONTH(G281)+1))))</f>
        <v/>
      </c>
      <c r="P281" s="23" t="str">
        <f aca="false">IF(O281="","",ROUND(J281*Settings!$C$10*O281,0))</f>
        <v/>
      </c>
    </row>
    <row r="282" customFormat="false" ht="15" hidden="false" customHeight="false" outlineLevel="0" collapsed="false">
      <c r="A282" s="8"/>
      <c r="B282" s="8"/>
      <c r="C282" s="8"/>
      <c r="D282" s="8"/>
      <c r="E282" s="8"/>
      <c r="F282" s="18"/>
      <c r="G282" s="21"/>
      <c r="H282" s="11" t="str">
        <f aca="false">IF(E282="","",IFERROR(INDEX(Rates!$B$6:$B$30,MATCH(E282,Rates!$A$6:$A$30,0)),"Not in rate table"))</f>
        <v/>
      </c>
      <c r="I282" s="22" t="str">
        <f aca="false">IF(E282="","",IFERROR(IF(F282&lt;=INDEX(Rates!$C$6:$C$30,MATCH(E282,Rates!$A$6:$A$30,0)),0,IF(D282="Yes",INDEX(Rates!$D$6:$D$30,MATCH(E282,Rates!$A$6:$A$30,0)),INDEX(Rates!$E$6:$E$30,MATCH(E282,Rates!$A$6:$A$30,0)))),0))</f>
        <v/>
      </c>
      <c r="J282" s="23" t="str">
        <f aca="false">IF(E282="","",ROUND(F282*I282,0))</f>
        <v/>
      </c>
      <c r="K282" s="24" t="str">
        <f aca="false">IF(OR(G282="",J282=0),"",IF(MONTH(G282)=3,DATE(YEAR(G282),Settings!$C$9,Settings!$C$8),DATE(YEAR(G282),MONTH(G282)+1,Settings!$C$7)))</f>
        <v/>
      </c>
      <c r="L282" s="21"/>
      <c r="M282" s="8"/>
      <c r="N282" s="10" t="str">
        <f aca="false">IF(E282="","",IF(J282=0,"Below threshold",IF(L282="",IF(Settings!$C$11&gt;K282,"Overdue - not deposited","Pending (not yet due)"),IF(L282&lt;=K282,"Deposited on time","Deposited late"))))</f>
        <v/>
      </c>
      <c r="O282" s="25" t="str">
        <f aca="false">IF(OR(J282="",J282=0,G282=""),"",IF(N282="Deposited on time",0,IF(N282="Pending (not yet due)",0,MAX(0,(YEAR(IF(L282="",Settings!$C$11,L282))-YEAR(G282))*12+MONTH(IF(L282="",Settings!$C$11,L282))-MONTH(G282)+1))))</f>
        <v/>
      </c>
      <c r="P282" s="23" t="str">
        <f aca="false">IF(O282="","",ROUND(J282*Settings!$C$10*O282,0))</f>
        <v/>
      </c>
    </row>
    <row r="283" customFormat="false" ht="15" hidden="false" customHeight="false" outlineLevel="0" collapsed="false">
      <c r="A283" s="8"/>
      <c r="B283" s="8"/>
      <c r="C283" s="8"/>
      <c r="D283" s="8"/>
      <c r="E283" s="8"/>
      <c r="F283" s="18"/>
      <c r="G283" s="21"/>
      <c r="H283" s="11" t="str">
        <f aca="false">IF(E283="","",IFERROR(INDEX(Rates!$B$6:$B$30,MATCH(E283,Rates!$A$6:$A$30,0)),"Not in rate table"))</f>
        <v/>
      </c>
      <c r="I283" s="22" t="str">
        <f aca="false">IF(E283="","",IFERROR(IF(F283&lt;=INDEX(Rates!$C$6:$C$30,MATCH(E283,Rates!$A$6:$A$30,0)),0,IF(D283="Yes",INDEX(Rates!$D$6:$D$30,MATCH(E283,Rates!$A$6:$A$30,0)),INDEX(Rates!$E$6:$E$30,MATCH(E283,Rates!$A$6:$A$30,0)))),0))</f>
        <v/>
      </c>
      <c r="J283" s="23" t="str">
        <f aca="false">IF(E283="","",ROUND(F283*I283,0))</f>
        <v/>
      </c>
      <c r="K283" s="24" t="str">
        <f aca="false">IF(OR(G283="",J283=0),"",IF(MONTH(G283)=3,DATE(YEAR(G283),Settings!$C$9,Settings!$C$8),DATE(YEAR(G283),MONTH(G283)+1,Settings!$C$7)))</f>
        <v/>
      </c>
      <c r="L283" s="21"/>
      <c r="M283" s="8"/>
      <c r="N283" s="10" t="str">
        <f aca="false">IF(E283="","",IF(J283=0,"Below threshold",IF(L283="",IF(Settings!$C$11&gt;K283,"Overdue - not deposited","Pending (not yet due)"),IF(L283&lt;=K283,"Deposited on time","Deposited late"))))</f>
        <v/>
      </c>
      <c r="O283" s="25" t="str">
        <f aca="false">IF(OR(J283="",J283=0,G283=""),"",IF(N283="Deposited on time",0,IF(N283="Pending (not yet due)",0,MAX(0,(YEAR(IF(L283="",Settings!$C$11,L283))-YEAR(G283))*12+MONTH(IF(L283="",Settings!$C$11,L283))-MONTH(G283)+1))))</f>
        <v/>
      </c>
      <c r="P283" s="23" t="str">
        <f aca="false">IF(O283="","",ROUND(J283*Settings!$C$10*O283,0))</f>
        <v/>
      </c>
    </row>
    <row r="284" customFormat="false" ht="15" hidden="false" customHeight="false" outlineLevel="0" collapsed="false">
      <c r="A284" s="8"/>
      <c r="B284" s="8"/>
      <c r="C284" s="8"/>
      <c r="D284" s="8"/>
      <c r="E284" s="8"/>
      <c r="F284" s="18"/>
      <c r="G284" s="21"/>
      <c r="H284" s="11" t="str">
        <f aca="false">IF(E284="","",IFERROR(INDEX(Rates!$B$6:$B$30,MATCH(E284,Rates!$A$6:$A$30,0)),"Not in rate table"))</f>
        <v/>
      </c>
      <c r="I284" s="22" t="str">
        <f aca="false">IF(E284="","",IFERROR(IF(F284&lt;=INDEX(Rates!$C$6:$C$30,MATCH(E284,Rates!$A$6:$A$30,0)),0,IF(D284="Yes",INDEX(Rates!$D$6:$D$30,MATCH(E284,Rates!$A$6:$A$30,0)),INDEX(Rates!$E$6:$E$30,MATCH(E284,Rates!$A$6:$A$30,0)))),0))</f>
        <v/>
      </c>
      <c r="J284" s="23" t="str">
        <f aca="false">IF(E284="","",ROUND(F284*I284,0))</f>
        <v/>
      </c>
      <c r="K284" s="24" t="str">
        <f aca="false">IF(OR(G284="",J284=0),"",IF(MONTH(G284)=3,DATE(YEAR(G284),Settings!$C$9,Settings!$C$8),DATE(YEAR(G284),MONTH(G284)+1,Settings!$C$7)))</f>
        <v/>
      </c>
      <c r="L284" s="21"/>
      <c r="M284" s="8"/>
      <c r="N284" s="10" t="str">
        <f aca="false">IF(E284="","",IF(J284=0,"Below threshold",IF(L284="",IF(Settings!$C$11&gt;K284,"Overdue - not deposited","Pending (not yet due)"),IF(L284&lt;=K284,"Deposited on time","Deposited late"))))</f>
        <v/>
      </c>
      <c r="O284" s="25" t="str">
        <f aca="false">IF(OR(J284="",J284=0,G284=""),"",IF(N284="Deposited on time",0,IF(N284="Pending (not yet due)",0,MAX(0,(YEAR(IF(L284="",Settings!$C$11,L284))-YEAR(G284))*12+MONTH(IF(L284="",Settings!$C$11,L284))-MONTH(G284)+1))))</f>
        <v/>
      </c>
      <c r="P284" s="23" t="str">
        <f aca="false">IF(O284="","",ROUND(J284*Settings!$C$10*O284,0))</f>
        <v/>
      </c>
    </row>
    <row r="285" customFormat="false" ht="15" hidden="false" customHeight="false" outlineLevel="0" collapsed="false">
      <c r="A285" s="8"/>
      <c r="B285" s="8"/>
      <c r="C285" s="8"/>
      <c r="D285" s="8"/>
      <c r="E285" s="8"/>
      <c r="F285" s="18"/>
      <c r="G285" s="21"/>
      <c r="H285" s="11" t="str">
        <f aca="false">IF(E285="","",IFERROR(INDEX(Rates!$B$6:$B$30,MATCH(E285,Rates!$A$6:$A$30,0)),"Not in rate table"))</f>
        <v/>
      </c>
      <c r="I285" s="22" t="str">
        <f aca="false">IF(E285="","",IFERROR(IF(F285&lt;=INDEX(Rates!$C$6:$C$30,MATCH(E285,Rates!$A$6:$A$30,0)),0,IF(D285="Yes",INDEX(Rates!$D$6:$D$30,MATCH(E285,Rates!$A$6:$A$30,0)),INDEX(Rates!$E$6:$E$30,MATCH(E285,Rates!$A$6:$A$30,0)))),0))</f>
        <v/>
      </c>
      <c r="J285" s="23" t="str">
        <f aca="false">IF(E285="","",ROUND(F285*I285,0))</f>
        <v/>
      </c>
      <c r="K285" s="24" t="str">
        <f aca="false">IF(OR(G285="",J285=0),"",IF(MONTH(G285)=3,DATE(YEAR(G285),Settings!$C$9,Settings!$C$8),DATE(YEAR(G285),MONTH(G285)+1,Settings!$C$7)))</f>
        <v/>
      </c>
      <c r="L285" s="21"/>
      <c r="M285" s="8"/>
      <c r="N285" s="10" t="str">
        <f aca="false">IF(E285="","",IF(J285=0,"Below threshold",IF(L285="",IF(Settings!$C$11&gt;K285,"Overdue - not deposited","Pending (not yet due)"),IF(L285&lt;=K285,"Deposited on time","Deposited late"))))</f>
        <v/>
      </c>
      <c r="O285" s="25" t="str">
        <f aca="false">IF(OR(J285="",J285=0,G285=""),"",IF(N285="Deposited on time",0,IF(N285="Pending (not yet due)",0,MAX(0,(YEAR(IF(L285="",Settings!$C$11,L285))-YEAR(G285))*12+MONTH(IF(L285="",Settings!$C$11,L285))-MONTH(G285)+1))))</f>
        <v/>
      </c>
      <c r="P285" s="23" t="str">
        <f aca="false">IF(O285="","",ROUND(J285*Settings!$C$10*O285,0))</f>
        <v/>
      </c>
    </row>
    <row r="286" customFormat="false" ht="15" hidden="false" customHeight="false" outlineLevel="0" collapsed="false">
      <c r="A286" s="8"/>
      <c r="B286" s="8"/>
      <c r="C286" s="8"/>
      <c r="D286" s="8"/>
      <c r="E286" s="8"/>
      <c r="F286" s="18"/>
      <c r="G286" s="21"/>
      <c r="H286" s="11" t="str">
        <f aca="false">IF(E286="","",IFERROR(INDEX(Rates!$B$6:$B$30,MATCH(E286,Rates!$A$6:$A$30,0)),"Not in rate table"))</f>
        <v/>
      </c>
      <c r="I286" s="22" t="str">
        <f aca="false">IF(E286="","",IFERROR(IF(F286&lt;=INDEX(Rates!$C$6:$C$30,MATCH(E286,Rates!$A$6:$A$30,0)),0,IF(D286="Yes",INDEX(Rates!$D$6:$D$30,MATCH(E286,Rates!$A$6:$A$30,0)),INDEX(Rates!$E$6:$E$30,MATCH(E286,Rates!$A$6:$A$30,0)))),0))</f>
        <v/>
      </c>
      <c r="J286" s="23" t="str">
        <f aca="false">IF(E286="","",ROUND(F286*I286,0))</f>
        <v/>
      </c>
      <c r="K286" s="24" t="str">
        <f aca="false">IF(OR(G286="",J286=0),"",IF(MONTH(G286)=3,DATE(YEAR(G286),Settings!$C$9,Settings!$C$8),DATE(YEAR(G286),MONTH(G286)+1,Settings!$C$7)))</f>
        <v/>
      </c>
      <c r="L286" s="21"/>
      <c r="M286" s="8"/>
      <c r="N286" s="10" t="str">
        <f aca="false">IF(E286="","",IF(J286=0,"Below threshold",IF(L286="",IF(Settings!$C$11&gt;K286,"Overdue - not deposited","Pending (not yet due)"),IF(L286&lt;=K286,"Deposited on time","Deposited late"))))</f>
        <v/>
      </c>
      <c r="O286" s="25" t="str">
        <f aca="false">IF(OR(J286="",J286=0,G286=""),"",IF(N286="Deposited on time",0,IF(N286="Pending (not yet due)",0,MAX(0,(YEAR(IF(L286="",Settings!$C$11,L286))-YEAR(G286))*12+MONTH(IF(L286="",Settings!$C$11,L286))-MONTH(G286)+1))))</f>
        <v/>
      </c>
      <c r="P286" s="23" t="str">
        <f aca="false">IF(O286="","",ROUND(J286*Settings!$C$10*O286,0))</f>
        <v/>
      </c>
    </row>
    <row r="287" customFormat="false" ht="15" hidden="false" customHeight="false" outlineLevel="0" collapsed="false">
      <c r="A287" s="8"/>
      <c r="B287" s="8"/>
      <c r="C287" s="8"/>
      <c r="D287" s="8"/>
      <c r="E287" s="8"/>
      <c r="F287" s="18"/>
      <c r="G287" s="21"/>
      <c r="H287" s="11" t="str">
        <f aca="false">IF(E287="","",IFERROR(INDEX(Rates!$B$6:$B$30,MATCH(E287,Rates!$A$6:$A$30,0)),"Not in rate table"))</f>
        <v/>
      </c>
      <c r="I287" s="22" t="str">
        <f aca="false">IF(E287="","",IFERROR(IF(F287&lt;=INDEX(Rates!$C$6:$C$30,MATCH(E287,Rates!$A$6:$A$30,0)),0,IF(D287="Yes",INDEX(Rates!$D$6:$D$30,MATCH(E287,Rates!$A$6:$A$30,0)),INDEX(Rates!$E$6:$E$30,MATCH(E287,Rates!$A$6:$A$30,0)))),0))</f>
        <v/>
      </c>
      <c r="J287" s="23" t="str">
        <f aca="false">IF(E287="","",ROUND(F287*I287,0))</f>
        <v/>
      </c>
      <c r="K287" s="24" t="str">
        <f aca="false">IF(OR(G287="",J287=0),"",IF(MONTH(G287)=3,DATE(YEAR(G287),Settings!$C$9,Settings!$C$8),DATE(YEAR(G287),MONTH(G287)+1,Settings!$C$7)))</f>
        <v/>
      </c>
      <c r="L287" s="21"/>
      <c r="M287" s="8"/>
      <c r="N287" s="10" t="str">
        <f aca="false">IF(E287="","",IF(J287=0,"Below threshold",IF(L287="",IF(Settings!$C$11&gt;K287,"Overdue - not deposited","Pending (not yet due)"),IF(L287&lt;=K287,"Deposited on time","Deposited late"))))</f>
        <v/>
      </c>
      <c r="O287" s="25" t="str">
        <f aca="false">IF(OR(J287="",J287=0,G287=""),"",IF(N287="Deposited on time",0,IF(N287="Pending (not yet due)",0,MAX(0,(YEAR(IF(L287="",Settings!$C$11,L287))-YEAR(G287))*12+MONTH(IF(L287="",Settings!$C$11,L287))-MONTH(G287)+1))))</f>
        <v/>
      </c>
      <c r="P287" s="23" t="str">
        <f aca="false">IF(O287="","",ROUND(J287*Settings!$C$10*O287,0))</f>
        <v/>
      </c>
    </row>
    <row r="288" customFormat="false" ht="15" hidden="false" customHeight="false" outlineLevel="0" collapsed="false">
      <c r="A288" s="8"/>
      <c r="B288" s="8"/>
      <c r="C288" s="8"/>
      <c r="D288" s="8"/>
      <c r="E288" s="8"/>
      <c r="F288" s="18"/>
      <c r="G288" s="21"/>
      <c r="H288" s="11" t="str">
        <f aca="false">IF(E288="","",IFERROR(INDEX(Rates!$B$6:$B$30,MATCH(E288,Rates!$A$6:$A$30,0)),"Not in rate table"))</f>
        <v/>
      </c>
      <c r="I288" s="22" t="str">
        <f aca="false">IF(E288="","",IFERROR(IF(F288&lt;=INDEX(Rates!$C$6:$C$30,MATCH(E288,Rates!$A$6:$A$30,0)),0,IF(D288="Yes",INDEX(Rates!$D$6:$D$30,MATCH(E288,Rates!$A$6:$A$30,0)),INDEX(Rates!$E$6:$E$30,MATCH(E288,Rates!$A$6:$A$30,0)))),0))</f>
        <v/>
      </c>
      <c r="J288" s="23" t="str">
        <f aca="false">IF(E288="","",ROUND(F288*I288,0))</f>
        <v/>
      </c>
      <c r="K288" s="24" t="str">
        <f aca="false">IF(OR(G288="",J288=0),"",IF(MONTH(G288)=3,DATE(YEAR(G288),Settings!$C$9,Settings!$C$8),DATE(YEAR(G288),MONTH(G288)+1,Settings!$C$7)))</f>
        <v/>
      </c>
      <c r="L288" s="21"/>
      <c r="M288" s="8"/>
      <c r="N288" s="10" t="str">
        <f aca="false">IF(E288="","",IF(J288=0,"Below threshold",IF(L288="",IF(Settings!$C$11&gt;K288,"Overdue - not deposited","Pending (not yet due)"),IF(L288&lt;=K288,"Deposited on time","Deposited late"))))</f>
        <v/>
      </c>
      <c r="O288" s="25" t="str">
        <f aca="false">IF(OR(J288="",J288=0,G288=""),"",IF(N288="Deposited on time",0,IF(N288="Pending (not yet due)",0,MAX(0,(YEAR(IF(L288="",Settings!$C$11,L288))-YEAR(G288))*12+MONTH(IF(L288="",Settings!$C$11,L288))-MONTH(G288)+1))))</f>
        <v/>
      </c>
      <c r="P288" s="23" t="str">
        <f aca="false">IF(O288="","",ROUND(J288*Settings!$C$10*O288,0))</f>
        <v/>
      </c>
    </row>
    <row r="289" customFormat="false" ht="15" hidden="false" customHeight="false" outlineLevel="0" collapsed="false">
      <c r="A289" s="8"/>
      <c r="B289" s="8"/>
      <c r="C289" s="8"/>
      <c r="D289" s="8"/>
      <c r="E289" s="8"/>
      <c r="F289" s="18"/>
      <c r="G289" s="21"/>
      <c r="H289" s="11" t="str">
        <f aca="false">IF(E289="","",IFERROR(INDEX(Rates!$B$6:$B$30,MATCH(E289,Rates!$A$6:$A$30,0)),"Not in rate table"))</f>
        <v/>
      </c>
      <c r="I289" s="22" t="str">
        <f aca="false">IF(E289="","",IFERROR(IF(F289&lt;=INDEX(Rates!$C$6:$C$30,MATCH(E289,Rates!$A$6:$A$30,0)),0,IF(D289="Yes",INDEX(Rates!$D$6:$D$30,MATCH(E289,Rates!$A$6:$A$30,0)),INDEX(Rates!$E$6:$E$30,MATCH(E289,Rates!$A$6:$A$30,0)))),0))</f>
        <v/>
      </c>
      <c r="J289" s="23" t="str">
        <f aca="false">IF(E289="","",ROUND(F289*I289,0))</f>
        <v/>
      </c>
      <c r="K289" s="24" t="str">
        <f aca="false">IF(OR(G289="",J289=0),"",IF(MONTH(G289)=3,DATE(YEAR(G289),Settings!$C$9,Settings!$C$8),DATE(YEAR(G289),MONTH(G289)+1,Settings!$C$7)))</f>
        <v/>
      </c>
      <c r="L289" s="21"/>
      <c r="M289" s="8"/>
      <c r="N289" s="10" t="str">
        <f aca="false">IF(E289="","",IF(J289=0,"Below threshold",IF(L289="",IF(Settings!$C$11&gt;K289,"Overdue - not deposited","Pending (not yet due)"),IF(L289&lt;=K289,"Deposited on time","Deposited late"))))</f>
        <v/>
      </c>
      <c r="O289" s="25" t="str">
        <f aca="false">IF(OR(J289="",J289=0,G289=""),"",IF(N289="Deposited on time",0,IF(N289="Pending (not yet due)",0,MAX(0,(YEAR(IF(L289="",Settings!$C$11,L289))-YEAR(G289))*12+MONTH(IF(L289="",Settings!$C$11,L289))-MONTH(G289)+1))))</f>
        <v/>
      </c>
      <c r="P289" s="23" t="str">
        <f aca="false">IF(O289="","",ROUND(J289*Settings!$C$10*O289,0))</f>
        <v/>
      </c>
    </row>
    <row r="290" customFormat="false" ht="15" hidden="false" customHeight="false" outlineLevel="0" collapsed="false">
      <c r="A290" s="8"/>
      <c r="B290" s="8"/>
      <c r="C290" s="8"/>
      <c r="D290" s="8"/>
      <c r="E290" s="8"/>
      <c r="F290" s="18"/>
      <c r="G290" s="21"/>
      <c r="H290" s="11" t="str">
        <f aca="false">IF(E290="","",IFERROR(INDEX(Rates!$B$6:$B$30,MATCH(E290,Rates!$A$6:$A$30,0)),"Not in rate table"))</f>
        <v/>
      </c>
      <c r="I290" s="22" t="str">
        <f aca="false">IF(E290="","",IFERROR(IF(F290&lt;=INDEX(Rates!$C$6:$C$30,MATCH(E290,Rates!$A$6:$A$30,0)),0,IF(D290="Yes",INDEX(Rates!$D$6:$D$30,MATCH(E290,Rates!$A$6:$A$30,0)),INDEX(Rates!$E$6:$E$30,MATCH(E290,Rates!$A$6:$A$30,0)))),0))</f>
        <v/>
      </c>
      <c r="J290" s="23" t="str">
        <f aca="false">IF(E290="","",ROUND(F290*I290,0))</f>
        <v/>
      </c>
      <c r="K290" s="24" t="str">
        <f aca="false">IF(OR(G290="",J290=0),"",IF(MONTH(G290)=3,DATE(YEAR(G290),Settings!$C$9,Settings!$C$8),DATE(YEAR(G290),MONTH(G290)+1,Settings!$C$7)))</f>
        <v/>
      </c>
      <c r="L290" s="21"/>
      <c r="M290" s="8"/>
      <c r="N290" s="10" t="str">
        <f aca="false">IF(E290="","",IF(J290=0,"Below threshold",IF(L290="",IF(Settings!$C$11&gt;K290,"Overdue - not deposited","Pending (not yet due)"),IF(L290&lt;=K290,"Deposited on time","Deposited late"))))</f>
        <v/>
      </c>
      <c r="O290" s="25" t="str">
        <f aca="false">IF(OR(J290="",J290=0,G290=""),"",IF(N290="Deposited on time",0,IF(N290="Pending (not yet due)",0,MAX(0,(YEAR(IF(L290="",Settings!$C$11,L290))-YEAR(G290))*12+MONTH(IF(L290="",Settings!$C$11,L290))-MONTH(G290)+1))))</f>
        <v/>
      </c>
      <c r="P290" s="23" t="str">
        <f aca="false">IF(O290="","",ROUND(J290*Settings!$C$10*O290,0))</f>
        <v/>
      </c>
    </row>
    <row r="291" customFormat="false" ht="15" hidden="false" customHeight="false" outlineLevel="0" collapsed="false">
      <c r="A291" s="8"/>
      <c r="B291" s="8"/>
      <c r="C291" s="8"/>
      <c r="D291" s="8"/>
      <c r="E291" s="8"/>
      <c r="F291" s="18"/>
      <c r="G291" s="21"/>
      <c r="H291" s="11" t="str">
        <f aca="false">IF(E291="","",IFERROR(INDEX(Rates!$B$6:$B$30,MATCH(E291,Rates!$A$6:$A$30,0)),"Not in rate table"))</f>
        <v/>
      </c>
      <c r="I291" s="22" t="str">
        <f aca="false">IF(E291="","",IFERROR(IF(F291&lt;=INDEX(Rates!$C$6:$C$30,MATCH(E291,Rates!$A$6:$A$30,0)),0,IF(D291="Yes",INDEX(Rates!$D$6:$D$30,MATCH(E291,Rates!$A$6:$A$30,0)),INDEX(Rates!$E$6:$E$30,MATCH(E291,Rates!$A$6:$A$30,0)))),0))</f>
        <v/>
      </c>
      <c r="J291" s="23" t="str">
        <f aca="false">IF(E291="","",ROUND(F291*I291,0))</f>
        <v/>
      </c>
      <c r="K291" s="24" t="str">
        <f aca="false">IF(OR(G291="",J291=0),"",IF(MONTH(G291)=3,DATE(YEAR(G291),Settings!$C$9,Settings!$C$8),DATE(YEAR(G291),MONTH(G291)+1,Settings!$C$7)))</f>
        <v/>
      </c>
      <c r="L291" s="21"/>
      <c r="M291" s="8"/>
      <c r="N291" s="10" t="str">
        <f aca="false">IF(E291="","",IF(J291=0,"Below threshold",IF(L291="",IF(Settings!$C$11&gt;K291,"Overdue - not deposited","Pending (not yet due)"),IF(L291&lt;=K291,"Deposited on time","Deposited late"))))</f>
        <v/>
      </c>
      <c r="O291" s="25" t="str">
        <f aca="false">IF(OR(J291="",J291=0,G291=""),"",IF(N291="Deposited on time",0,IF(N291="Pending (not yet due)",0,MAX(0,(YEAR(IF(L291="",Settings!$C$11,L291))-YEAR(G291))*12+MONTH(IF(L291="",Settings!$C$11,L291))-MONTH(G291)+1))))</f>
        <v/>
      </c>
      <c r="P291" s="23" t="str">
        <f aca="false">IF(O291="","",ROUND(J291*Settings!$C$10*O291,0))</f>
        <v/>
      </c>
    </row>
    <row r="292" customFormat="false" ht="15" hidden="false" customHeight="false" outlineLevel="0" collapsed="false">
      <c r="A292" s="8"/>
      <c r="B292" s="8"/>
      <c r="C292" s="8"/>
      <c r="D292" s="8"/>
      <c r="E292" s="8"/>
      <c r="F292" s="18"/>
      <c r="G292" s="21"/>
      <c r="H292" s="11" t="str">
        <f aca="false">IF(E292="","",IFERROR(INDEX(Rates!$B$6:$B$30,MATCH(E292,Rates!$A$6:$A$30,0)),"Not in rate table"))</f>
        <v/>
      </c>
      <c r="I292" s="22" t="str">
        <f aca="false">IF(E292="","",IFERROR(IF(F292&lt;=INDEX(Rates!$C$6:$C$30,MATCH(E292,Rates!$A$6:$A$30,0)),0,IF(D292="Yes",INDEX(Rates!$D$6:$D$30,MATCH(E292,Rates!$A$6:$A$30,0)),INDEX(Rates!$E$6:$E$30,MATCH(E292,Rates!$A$6:$A$30,0)))),0))</f>
        <v/>
      </c>
      <c r="J292" s="23" t="str">
        <f aca="false">IF(E292="","",ROUND(F292*I292,0))</f>
        <v/>
      </c>
      <c r="K292" s="24" t="str">
        <f aca="false">IF(OR(G292="",J292=0),"",IF(MONTH(G292)=3,DATE(YEAR(G292),Settings!$C$9,Settings!$C$8),DATE(YEAR(G292),MONTH(G292)+1,Settings!$C$7)))</f>
        <v/>
      </c>
      <c r="L292" s="21"/>
      <c r="M292" s="8"/>
      <c r="N292" s="10" t="str">
        <f aca="false">IF(E292="","",IF(J292=0,"Below threshold",IF(L292="",IF(Settings!$C$11&gt;K292,"Overdue - not deposited","Pending (not yet due)"),IF(L292&lt;=K292,"Deposited on time","Deposited late"))))</f>
        <v/>
      </c>
      <c r="O292" s="25" t="str">
        <f aca="false">IF(OR(J292="",J292=0,G292=""),"",IF(N292="Deposited on time",0,IF(N292="Pending (not yet due)",0,MAX(0,(YEAR(IF(L292="",Settings!$C$11,L292))-YEAR(G292))*12+MONTH(IF(L292="",Settings!$C$11,L292))-MONTH(G292)+1))))</f>
        <v/>
      </c>
      <c r="P292" s="23" t="str">
        <f aca="false">IF(O292="","",ROUND(J292*Settings!$C$10*O292,0))</f>
        <v/>
      </c>
    </row>
    <row r="293" customFormat="false" ht="15" hidden="false" customHeight="false" outlineLevel="0" collapsed="false">
      <c r="A293" s="8"/>
      <c r="B293" s="8"/>
      <c r="C293" s="8"/>
      <c r="D293" s="8"/>
      <c r="E293" s="8"/>
      <c r="F293" s="18"/>
      <c r="G293" s="21"/>
      <c r="H293" s="11" t="str">
        <f aca="false">IF(E293="","",IFERROR(INDEX(Rates!$B$6:$B$30,MATCH(E293,Rates!$A$6:$A$30,0)),"Not in rate table"))</f>
        <v/>
      </c>
      <c r="I293" s="22" t="str">
        <f aca="false">IF(E293="","",IFERROR(IF(F293&lt;=INDEX(Rates!$C$6:$C$30,MATCH(E293,Rates!$A$6:$A$30,0)),0,IF(D293="Yes",INDEX(Rates!$D$6:$D$30,MATCH(E293,Rates!$A$6:$A$30,0)),INDEX(Rates!$E$6:$E$30,MATCH(E293,Rates!$A$6:$A$30,0)))),0))</f>
        <v/>
      </c>
      <c r="J293" s="23" t="str">
        <f aca="false">IF(E293="","",ROUND(F293*I293,0))</f>
        <v/>
      </c>
      <c r="K293" s="24" t="str">
        <f aca="false">IF(OR(G293="",J293=0),"",IF(MONTH(G293)=3,DATE(YEAR(G293),Settings!$C$9,Settings!$C$8),DATE(YEAR(G293),MONTH(G293)+1,Settings!$C$7)))</f>
        <v/>
      </c>
      <c r="L293" s="21"/>
      <c r="M293" s="8"/>
      <c r="N293" s="10" t="str">
        <f aca="false">IF(E293="","",IF(J293=0,"Below threshold",IF(L293="",IF(Settings!$C$11&gt;K293,"Overdue - not deposited","Pending (not yet due)"),IF(L293&lt;=K293,"Deposited on time","Deposited late"))))</f>
        <v/>
      </c>
      <c r="O293" s="25" t="str">
        <f aca="false">IF(OR(J293="",J293=0,G293=""),"",IF(N293="Deposited on time",0,IF(N293="Pending (not yet due)",0,MAX(0,(YEAR(IF(L293="",Settings!$C$11,L293))-YEAR(G293))*12+MONTH(IF(L293="",Settings!$C$11,L293))-MONTH(G293)+1))))</f>
        <v/>
      </c>
      <c r="P293" s="23" t="str">
        <f aca="false">IF(O293="","",ROUND(J293*Settings!$C$10*O293,0))</f>
        <v/>
      </c>
    </row>
    <row r="294" customFormat="false" ht="15" hidden="false" customHeight="false" outlineLevel="0" collapsed="false">
      <c r="A294" s="8"/>
      <c r="B294" s="8"/>
      <c r="C294" s="8"/>
      <c r="D294" s="8"/>
      <c r="E294" s="8"/>
      <c r="F294" s="18"/>
      <c r="G294" s="21"/>
      <c r="H294" s="11" t="str">
        <f aca="false">IF(E294="","",IFERROR(INDEX(Rates!$B$6:$B$30,MATCH(E294,Rates!$A$6:$A$30,0)),"Not in rate table"))</f>
        <v/>
      </c>
      <c r="I294" s="22" t="str">
        <f aca="false">IF(E294="","",IFERROR(IF(F294&lt;=INDEX(Rates!$C$6:$C$30,MATCH(E294,Rates!$A$6:$A$30,0)),0,IF(D294="Yes",INDEX(Rates!$D$6:$D$30,MATCH(E294,Rates!$A$6:$A$30,0)),INDEX(Rates!$E$6:$E$30,MATCH(E294,Rates!$A$6:$A$30,0)))),0))</f>
        <v/>
      </c>
      <c r="J294" s="23" t="str">
        <f aca="false">IF(E294="","",ROUND(F294*I294,0))</f>
        <v/>
      </c>
      <c r="K294" s="24" t="str">
        <f aca="false">IF(OR(G294="",J294=0),"",IF(MONTH(G294)=3,DATE(YEAR(G294),Settings!$C$9,Settings!$C$8),DATE(YEAR(G294),MONTH(G294)+1,Settings!$C$7)))</f>
        <v/>
      </c>
      <c r="L294" s="21"/>
      <c r="M294" s="8"/>
      <c r="N294" s="10" t="str">
        <f aca="false">IF(E294="","",IF(J294=0,"Below threshold",IF(L294="",IF(Settings!$C$11&gt;K294,"Overdue - not deposited","Pending (not yet due)"),IF(L294&lt;=K294,"Deposited on time","Deposited late"))))</f>
        <v/>
      </c>
      <c r="O294" s="25" t="str">
        <f aca="false">IF(OR(J294="",J294=0,G294=""),"",IF(N294="Deposited on time",0,IF(N294="Pending (not yet due)",0,MAX(0,(YEAR(IF(L294="",Settings!$C$11,L294))-YEAR(G294))*12+MONTH(IF(L294="",Settings!$C$11,L294))-MONTH(G294)+1))))</f>
        <v/>
      </c>
      <c r="P294" s="23" t="str">
        <f aca="false">IF(O294="","",ROUND(J294*Settings!$C$10*O294,0))</f>
        <v/>
      </c>
    </row>
    <row r="295" customFormat="false" ht="15" hidden="false" customHeight="false" outlineLevel="0" collapsed="false">
      <c r="A295" s="8"/>
      <c r="B295" s="8"/>
      <c r="C295" s="8"/>
      <c r="D295" s="8"/>
      <c r="E295" s="8"/>
      <c r="F295" s="18"/>
      <c r="G295" s="21"/>
      <c r="H295" s="11" t="str">
        <f aca="false">IF(E295="","",IFERROR(INDEX(Rates!$B$6:$B$30,MATCH(E295,Rates!$A$6:$A$30,0)),"Not in rate table"))</f>
        <v/>
      </c>
      <c r="I295" s="22" t="str">
        <f aca="false">IF(E295="","",IFERROR(IF(F295&lt;=INDEX(Rates!$C$6:$C$30,MATCH(E295,Rates!$A$6:$A$30,0)),0,IF(D295="Yes",INDEX(Rates!$D$6:$D$30,MATCH(E295,Rates!$A$6:$A$30,0)),INDEX(Rates!$E$6:$E$30,MATCH(E295,Rates!$A$6:$A$30,0)))),0))</f>
        <v/>
      </c>
      <c r="J295" s="23" t="str">
        <f aca="false">IF(E295="","",ROUND(F295*I295,0))</f>
        <v/>
      </c>
      <c r="K295" s="24" t="str">
        <f aca="false">IF(OR(G295="",J295=0),"",IF(MONTH(G295)=3,DATE(YEAR(G295),Settings!$C$9,Settings!$C$8),DATE(YEAR(G295),MONTH(G295)+1,Settings!$C$7)))</f>
        <v/>
      </c>
      <c r="L295" s="21"/>
      <c r="M295" s="8"/>
      <c r="N295" s="10" t="str">
        <f aca="false">IF(E295="","",IF(J295=0,"Below threshold",IF(L295="",IF(Settings!$C$11&gt;K295,"Overdue - not deposited","Pending (not yet due)"),IF(L295&lt;=K295,"Deposited on time","Deposited late"))))</f>
        <v/>
      </c>
      <c r="O295" s="25" t="str">
        <f aca="false">IF(OR(J295="",J295=0,G295=""),"",IF(N295="Deposited on time",0,IF(N295="Pending (not yet due)",0,MAX(0,(YEAR(IF(L295="",Settings!$C$11,L295))-YEAR(G295))*12+MONTH(IF(L295="",Settings!$C$11,L295))-MONTH(G295)+1))))</f>
        <v/>
      </c>
      <c r="P295" s="23" t="str">
        <f aca="false">IF(O295="","",ROUND(J295*Settings!$C$10*O295,0))</f>
        <v/>
      </c>
    </row>
    <row r="296" customFormat="false" ht="15" hidden="false" customHeight="false" outlineLevel="0" collapsed="false">
      <c r="A296" s="8"/>
      <c r="B296" s="8"/>
      <c r="C296" s="8"/>
      <c r="D296" s="8"/>
      <c r="E296" s="8"/>
      <c r="F296" s="18"/>
      <c r="G296" s="21"/>
      <c r="H296" s="11" t="str">
        <f aca="false">IF(E296="","",IFERROR(INDEX(Rates!$B$6:$B$30,MATCH(E296,Rates!$A$6:$A$30,0)),"Not in rate table"))</f>
        <v/>
      </c>
      <c r="I296" s="22" t="str">
        <f aca="false">IF(E296="","",IFERROR(IF(F296&lt;=INDEX(Rates!$C$6:$C$30,MATCH(E296,Rates!$A$6:$A$30,0)),0,IF(D296="Yes",INDEX(Rates!$D$6:$D$30,MATCH(E296,Rates!$A$6:$A$30,0)),INDEX(Rates!$E$6:$E$30,MATCH(E296,Rates!$A$6:$A$30,0)))),0))</f>
        <v/>
      </c>
      <c r="J296" s="23" t="str">
        <f aca="false">IF(E296="","",ROUND(F296*I296,0))</f>
        <v/>
      </c>
      <c r="K296" s="24" t="str">
        <f aca="false">IF(OR(G296="",J296=0),"",IF(MONTH(G296)=3,DATE(YEAR(G296),Settings!$C$9,Settings!$C$8),DATE(YEAR(G296),MONTH(G296)+1,Settings!$C$7)))</f>
        <v/>
      </c>
      <c r="L296" s="21"/>
      <c r="M296" s="8"/>
      <c r="N296" s="10" t="str">
        <f aca="false">IF(E296="","",IF(J296=0,"Below threshold",IF(L296="",IF(Settings!$C$11&gt;K296,"Overdue - not deposited","Pending (not yet due)"),IF(L296&lt;=K296,"Deposited on time","Deposited late"))))</f>
        <v/>
      </c>
      <c r="O296" s="25" t="str">
        <f aca="false">IF(OR(J296="",J296=0,G296=""),"",IF(N296="Deposited on time",0,IF(N296="Pending (not yet due)",0,MAX(0,(YEAR(IF(L296="",Settings!$C$11,L296))-YEAR(G296))*12+MONTH(IF(L296="",Settings!$C$11,L296))-MONTH(G296)+1))))</f>
        <v/>
      </c>
      <c r="P296" s="23" t="str">
        <f aca="false">IF(O296="","",ROUND(J296*Settings!$C$10*O296,0))</f>
        <v/>
      </c>
    </row>
    <row r="297" customFormat="false" ht="15" hidden="false" customHeight="false" outlineLevel="0" collapsed="false">
      <c r="A297" s="8"/>
      <c r="B297" s="8"/>
      <c r="C297" s="8"/>
      <c r="D297" s="8"/>
      <c r="E297" s="8"/>
      <c r="F297" s="18"/>
      <c r="G297" s="21"/>
      <c r="H297" s="11" t="str">
        <f aca="false">IF(E297="","",IFERROR(INDEX(Rates!$B$6:$B$30,MATCH(E297,Rates!$A$6:$A$30,0)),"Not in rate table"))</f>
        <v/>
      </c>
      <c r="I297" s="22" t="str">
        <f aca="false">IF(E297="","",IFERROR(IF(F297&lt;=INDEX(Rates!$C$6:$C$30,MATCH(E297,Rates!$A$6:$A$30,0)),0,IF(D297="Yes",INDEX(Rates!$D$6:$D$30,MATCH(E297,Rates!$A$6:$A$30,0)),INDEX(Rates!$E$6:$E$30,MATCH(E297,Rates!$A$6:$A$30,0)))),0))</f>
        <v/>
      </c>
      <c r="J297" s="23" t="str">
        <f aca="false">IF(E297="","",ROUND(F297*I297,0))</f>
        <v/>
      </c>
      <c r="K297" s="24" t="str">
        <f aca="false">IF(OR(G297="",J297=0),"",IF(MONTH(G297)=3,DATE(YEAR(G297),Settings!$C$9,Settings!$C$8),DATE(YEAR(G297),MONTH(G297)+1,Settings!$C$7)))</f>
        <v/>
      </c>
      <c r="L297" s="21"/>
      <c r="M297" s="8"/>
      <c r="N297" s="10" t="str">
        <f aca="false">IF(E297="","",IF(J297=0,"Below threshold",IF(L297="",IF(Settings!$C$11&gt;K297,"Overdue - not deposited","Pending (not yet due)"),IF(L297&lt;=K297,"Deposited on time","Deposited late"))))</f>
        <v/>
      </c>
      <c r="O297" s="25" t="str">
        <f aca="false">IF(OR(J297="",J297=0,G297=""),"",IF(N297="Deposited on time",0,IF(N297="Pending (not yet due)",0,MAX(0,(YEAR(IF(L297="",Settings!$C$11,L297))-YEAR(G297))*12+MONTH(IF(L297="",Settings!$C$11,L297))-MONTH(G297)+1))))</f>
        <v/>
      </c>
      <c r="P297" s="23" t="str">
        <f aca="false">IF(O297="","",ROUND(J297*Settings!$C$10*O297,0))</f>
        <v/>
      </c>
    </row>
    <row r="298" customFormat="false" ht="15" hidden="false" customHeight="false" outlineLevel="0" collapsed="false">
      <c r="A298" s="8"/>
      <c r="B298" s="8"/>
      <c r="C298" s="8"/>
      <c r="D298" s="8"/>
      <c r="E298" s="8"/>
      <c r="F298" s="18"/>
      <c r="G298" s="21"/>
      <c r="H298" s="11" t="str">
        <f aca="false">IF(E298="","",IFERROR(INDEX(Rates!$B$6:$B$30,MATCH(E298,Rates!$A$6:$A$30,0)),"Not in rate table"))</f>
        <v/>
      </c>
      <c r="I298" s="22" t="str">
        <f aca="false">IF(E298="","",IFERROR(IF(F298&lt;=INDEX(Rates!$C$6:$C$30,MATCH(E298,Rates!$A$6:$A$30,0)),0,IF(D298="Yes",INDEX(Rates!$D$6:$D$30,MATCH(E298,Rates!$A$6:$A$30,0)),INDEX(Rates!$E$6:$E$30,MATCH(E298,Rates!$A$6:$A$30,0)))),0))</f>
        <v/>
      </c>
      <c r="J298" s="23" t="str">
        <f aca="false">IF(E298="","",ROUND(F298*I298,0))</f>
        <v/>
      </c>
      <c r="K298" s="24" t="str">
        <f aca="false">IF(OR(G298="",J298=0),"",IF(MONTH(G298)=3,DATE(YEAR(G298),Settings!$C$9,Settings!$C$8),DATE(YEAR(G298),MONTH(G298)+1,Settings!$C$7)))</f>
        <v/>
      </c>
      <c r="L298" s="21"/>
      <c r="M298" s="8"/>
      <c r="N298" s="10" t="str">
        <f aca="false">IF(E298="","",IF(J298=0,"Below threshold",IF(L298="",IF(Settings!$C$11&gt;K298,"Overdue - not deposited","Pending (not yet due)"),IF(L298&lt;=K298,"Deposited on time","Deposited late"))))</f>
        <v/>
      </c>
      <c r="O298" s="25" t="str">
        <f aca="false">IF(OR(J298="",J298=0,G298=""),"",IF(N298="Deposited on time",0,IF(N298="Pending (not yet due)",0,MAX(0,(YEAR(IF(L298="",Settings!$C$11,L298))-YEAR(G298))*12+MONTH(IF(L298="",Settings!$C$11,L298))-MONTH(G298)+1))))</f>
        <v/>
      </c>
      <c r="P298" s="23" t="str">
        <f aca="false">IF(O298="","",ROUND(J298*Settings!$C$10*O298,0))</f>
        <v/>
      </c>
    </row>
    <row r="299" customFormat="false" ht="15" hidden="false" customHeight="false" outlineLevel="0" collapsed="false">
      <c r="A299" s="8"/>
      <c r="B299" s="8"/>
      <c r="C299" s="8"/>
      <c r="D299" s="8"/>
      <c r="E299" s="8"/>
      <c r="F299" s="18"/>
      <c r="G299" s="21"/>
      <c r="H299" s="11" t="str">
        <f aca="false">IF(E299="","",IFERROR(INDEX(Rates!$B$6:$B$30,MATCH(E299,Rates!$A$6:$A$30,0)),"Not in rate table"))</f>
        <v/>
      </c>
      <c r="I299" s="22" t="str">
        <f aca="false">IF(E299="","",IFERROR(IF(F299&lt;=INDEX(Rates!$C$6:$C$30,MATCH(E299,Rates!$A$6:$A$30,0)),0,IF(D299="Yes",INDEX(Rates!$D$6:$D$30,MATCH(E299,Rates!$A$6:$A$30,0)),INDEX(Rates!$E$6:$E$30,MATCH(E299,Rates!$A$6:$A$30,0)))),0))</f>
        <v/>
      </c>
      <c r="J299" s="23" t="str">
        <f aca="false">IF(E299="","",ROUND(F299*I299,0))</f>
        <v/>
      </c>
      <c r="K299" s="24" t="str">
        <f aca="false">IF(OR(G299="",J299=0),"",IF(MONTH(G299)=3,DATE(YEAR(G299),Settings!$C$9,Settings!$C$8),DATE(YEAR(G299),MONTH(G299)+1,Settings!$C$7)))</f>
        <v/>
      </c>
      <c r="L299" s="21"/>
      <c r="M299" s="8"/>
      <c r="N299" s="10" t="str">
        <f aca="false">IF(E299="","",IF(J299=0,"Below threshold",IF(L299="",IF(Settings!$C$11&gt;K299,"Overdue - not deposited","Pending (not yet due)"),IF(L299&lt;=K299,"Deposited on time","Deposited late"))))</f>
        <v/>
      </c>
      <c r="O299" s="25" t="str">
        <f aca="false">IF(OR(J299="",J299=0,G299=""),"",IF(N299="Deposited on time",0,IF(N299="Pending (not yet due)",0,MAX(0,(YEAR(IF(L299="",Settings!$C$11,L299))-YEAR(G299))*12+MONTH(IF(L299="",Settings!$C$11,L299))-MONTH(G299)+1))))</f>
        <v/>
      </c>
      <c r="P299" s="23" t="str">
        <f aca="false">IF(O299="","",ROUND(J299*Settings!$C$10*O299,0))</f>
        <v/>
      </c>
    </row>
    <row r="300" customFormat="false" ht="15" hidden="false" customHeight="false" outlineLevel="0" collapsed="false">
      <c r="A300" s="8"/>
      <c r="B300" s="8"/>
      <c r="C300" s="8"/>
      <c r="D300" s="8"/>
      <c r="E300" s="8"/>
      <c r="F300" s="18"/>
      <c r="G300" s="21"/>
      <c r="H300" s="11" t="str">
        <f aca="false">IF(E300="","",IFERROR(INDEX(Rates!$B$6:$B$30,MATCH(E300,Rates!$A$6:$A$30,0)),"Not in rate table"))</f>
        <v/>
      </c>
      <c r="I300" s="22" t="str">
        <f aca="false">IF(E300="","",IFERROR(IF(F300&lt;=INDEX(Rates!$C$6:$C$30,MATCH(E300,Rates!$A$6:$A$30,0)),0,IF(D300="Yes",INDEX(Rates!$D$6:$D$30,MATCH(E300,Rates!$A$6:$A$30,0)),INDEX(Rates!$E$6:$E$30,MATCH(E300,Rates!$A$6:$A$30,0)))),0))</f>
        <v/>
      </c>
      <c r="J300" s="23" t="str">
        <f aca="false">IF(E300="","",ROUND(F300*I300,0))</f>
        <v/>
      </c>
      <c r="K300" s="24" t="str">
        <f aca="false">IF(OR(G300="",J300=0),"",IF(MONTH(G300)=3,DATE(YEAR(G300),Settings!$C$9,Settings!$C$8),DATE(YEAR(G300),MONTH(G300)+1,Settings!$C$7)))</f>
        <v/>
      </c>
      <c r="L300" s="21"/>
      <c r="M300" s="8"/>
      <c r="N300" s="10" t="str">
        <f aca="false">IF(E300="","",IF(J300=0,"Below threshold",IF(L300="",IF(Settings!$C$11&gt;K300,"Overdue - not deposited","Pending (not yet due)"),IF(L300&lt;=K300,"Deposited on time","Deposited late"))))</f>
        <v/>
      </c>
      <c r="O300" s="25" t="str">
        <f aca="false">IF(OR(J300="",J300=0,G300=""),"",IF(N300="Deposited on time",0,IF(N300="Pending (not yet due)",0,MAX(0,(YEAR(IF(L300="",Settings!$C$11,L300))-YEAR(G300))*12+MONTH(IF(L300="",Settings!$C$11,L300))-MONTH(G300)+1))))</f>
        <v/>
      </c>
      <c r="P300" s="23" t="str">
        <f aca="false">IF(O300="","",ROUND(J300*Settings!$C$10*O300,0))</f>
        <v/>
      </c>
    </row>
    <row r="301" customFormat="false" ht="15" hidden="false" customHeight="false" outlineLevel="0" collapsed="false">
      <c r="A301" s="8"/>
      <c r="B301" s="8"/>
      <c r="C301" s="8"/>
      <c r="D301" s="8"/>
      <c r="E301" s="8"/>
      <c r="F301" s="18"/>
      <c r="G301" s="21"/>
      <c r="H301" s="11" t="str">
        <f aca="false">IF(E301="","",IFERROR(INDEX(Rates!$B$6:$B$30,MATCH(E301,Rates!$A$6:$A$30,0)),"Not in rate table"))</f>
        <v/>
      </c>
      <c r="I301" s="22" t="str">
        <f aca="false">IF(E301="","",IFERROR(IF(F301&lt;=INDEX(Rates!$C$6:$C$30,MATCH(E301,Rates!$A$6:$A$30,0)),0,IF(D301="Yes",INDEX(Rates!$D$6:$D$30,MATCH(E301,Rates!$A$6:$A$30,0)),INDEX(Rates!$E$6:$E$30,MATCH(E301,Rates!$A$6:$A$30,0)))),0))</f>
        <v/>
      </c>
      <c r="J301" s="23" t="str">
        <f aca="false">IF(E301="","",ROUND(F301*I301,0))</f>
        <v/>
      </c>
      <c r="K301" s="24" t="str">
        <f aca="false">IF(OR(G301="",J301=0),"",IF(MONTH(G301)=3,DATE(YEAR(G301),Settings!$C$9,Settings!$C$8),DATE(YEAR(G301),MONTH(G301)+1,Settings!$C$7)))</f>
        <v/>
      </c>
      <c r="L301" s="21"/>
      <c r="M301" s="8"/>
      <c r="N301" s="10" t="str">
        <f aca="false">IF(E301="","",IF(J301=0,"Below threshold",IF(L301="",IF(Settings!$C$11&gt;K301,"Overdue - not deposited","Pending (not yet due)"),IF(L301&lt;=K301,"Deposited on time","Deposited late"))))</f>
        <v/>
      </c>
      <c r="O301" s="25" t="str">
        <f aca="false">IF(OR(J301="",J301=0,G301=""),"",IF(N301="Deposited on time",0,IF(N301="Pending (not yet due)",0,MAX(0,(YEAR(IF(L301="",Settings!$C$11,L301))-YEAR(G301))*12+MONTH(IF(L301="",Settings!$C$11,L301))-MONTH(G301)+1))))</f>
        <v/>
      </c>
      <c r="P301" s="23" t="str">
        <f aca="false">IF(O301="","",ROUND(J301*Settings!$C$10*O301,0))</f>
        <v/>
      </c>
    </row>
    <row r="302" customFormat="false" ht="15" hidden="false" customHeight="false" outlineLevel="0" collapsed="false">
      <c r="A302" s="8"/>
      <c r="B302" s="8"/>
      <c r="C302" s="8"/>
      <c r="D302" s="8"/>
      <c r="E302" s="8"/>
      <c r="F302" s="18"/>
      <c r="G302" s="21"/>
      <c r="H302" s="11" t="str">
        <f aca="false">IF(E302="","",IFERROR(INDEX(Rates!$B$6:$B$30,MATCH(E302,Rates!$A$6:$A$30,0)),"Not in rate table"))</f>
        <v/>
      </c>
      <c r="I302" s="22" t="str">
        <f aca="false">IF(E302="","",IFERROR(IF(F302&lt;=INDEX(Rates!$C$6:$C$30,MATCH(E302,Rates!$A$6:$A$30,0)),0,IF(D302="Yes",INDEX(Rates!$D$6:$D$30,MATCH(E302,Rates!$A$6:$A$30,0)),INDEX(Rates!$E$6:$E$30,MATCH(E302,Rates!$A$6:$A$30,0)))),0))</f>
        <v/>
      </c>
      <c r="J302" s="23" t="str">
        <f aca="false">IF(E302="","",ROUND(F302*I302,0))</f>
        <v/>
      </c>
      <c r="K302" s="24" t="str">
        <f aca="false">IF(OR(G302="",J302=0),"",IF(MONTH(G302)=3,DATE(YEAR(G302),Settings!$C$9,Settings!$C$8),DATE(YEAR(G302),MONTH(G302)+1,Settings!$C$7)))</f>
        <v/>
      </c>
      <c r="L302" s="21"/>
      <c r="M302" s="8"/>
      <c r="N302" s="10" t="str">
        <f aca="false">IF(E302="","",IF(J302=0,"Below threshold",IF(L302="",IF(Settings!$C$11&gt;K302,"Overdue - not deposited","Pending (not yet due)"),IF(L302&lt;=K302,"Deposited on time","Deposited late"))))</f>
        <v/>
      </c>
      <c r="O302" s="25" t="str">
        <f aca="false">IF(OR(J302="",J302=0,G302=""),"",IF(N302="Deposited on time",0,IF(N302="Pending (not yet due)",0,MAX(0,(YEAR(IF(L302="",Settings!$C$11,L302))-YEAR(G302))*12+MONTH(IF(L302="",Settings!$C$11,L302))-MONTH(G302)+1))))</f>
        <v/>
      </c>
      <c r="P302" s="23" t="str">
        <f aca="false">IF(O302="","",ROUND(J302*Settings!$C$10*O302,0))</f>
        <v/>
      </c>
    </row>
    <row r="303" customFormat="false" ht="15" hidden="false" customHeight="false" outlineLevel="0" collapsed="false">
      <c r="A303" s="8"/>
      <c r="B303" s="8"/>
      <c r="C303" s="8"/>
      <c r="D303" s="8"/>
      <c r="E303" s="8"/>
      <c r="F303" s="18"/>
      <c r="G303" s="21"/>
      <c r="H303" s="11" t="str">
        <f aca="false">IF(E303="","",IFERROR(INDEX(Rates!$B$6:$B$30,MATCH(E303,Rates!$A$6:$A$30,0)),"Not in rate table"))</f>
        <v/>
      </c>
      <c r="I303" s="22" t="str">
        <f aca="false">IF(E303="","",IFERROR(IF(F303&lt;=INDEX(Rates!$C$6:$C$30,MATCH(E303,Rates!$A$6:$A$30,0)),0,IF(D303="Yes",INDEX(Rates!$D$6:$D$30,MATCH(E303,Rates!$A$6:$A$30,0)),INDEX(Rates!$E$6:$E$30,MATCH(E303,Rates!$A$6:$A$30,0)))),0))</f>
        <v/>
      </c>
      <c r="J303" s="23" t="str">
        <f aca="false">IF(E303="","",ROUND(F303*I303,0))</f>
        <v/>
      </c>
      <c r="K303" s="24" t="str">
        <f aca="false">IF(OR(G303="",J303=0),"",IF(MONTH(G303)=3,DATE(YEAR(G303),Settings!$C$9,Settings!$C$8),DATE(YEAR(G303),MONTH(G303)+1,Settings!$C$7)))</f>
        <v/>
      </c>
      <c r="L303" s="21"/>
      <c r="M303" s="8"/>
      <c r="N303" s="10" t="str">
        <f aca="false">IF(E303="","",IF(J303=0,"Below threshold",IF(L303="",IF(Settings!$C$11&gt;K303,"Overdue - not deposited","Pending (not yet due)"),IF(L303&lt;=K303,"Deposited on time","Deposited late"))))</f>
        <v/>
      </c>
      <c r="O303" s="25" t="str">
        <f aca="false">IF(OR(J303="",J303=0,G303=""),"",IF(N303="Deposited on time",0,IF(N303="Pending (not yet due)",0,MAX(0,(YEAR(IF(L303="",Settings!$C$11,L303))-YEAR(G303))*12+MONTH(IF(L303="",Settings!$C$11,L303))-MONTH(G303)+1))))</f>
        <v/>
      </c>
      <c r="P303" s="23" t="str">
        <f aca="false">IF(O303="","",ROUND(J303*Settings!$C$10*O303,0))</f>
        <v/>
      </c>
    </row>
    <row r="304" customFormat="false" ht="15" hidden="false" customHeight="false" outlineLevel="0" collapsed="false">
      <c r="A304" s="8"/>
      <c r="B304" s="8"/>
      <c r="C304" s="8"/>
      <c r="D304" s="8"/>
      <c r="E304" s="8"/>
      <c r="F304" s="18"/>
      <c r="G304" s="21"/>
      <c r="H304" s="11" t="str">
        <f aca="false">IF(E304="","",IFERROR(INDEX(Rates!$B$6:$B$30,MATCH(E304,Rates!$A$6:$A$30,0)),"Not in rate table"))</f>
        <v/>
      </c>
      <c r="I304" s="22" t="str">
        <f aca="false">IF(E304="","",IFERROR(IF(F304&lt;=INDEX(Rates!$C$6:$C$30,MATCH(E304,Rates!$A$6:$A$30,0)),0,IF(D304="Yes",INDEX(Rates!$D$6:$D$30,MATCH(E304,Rates!$A$6:$A$30,0)),INDEX(Rates!$E$6:$E$30,MATCH(E304,Rates!$A$6:$A$30,0)))),0))</f>
        <v/>
      </c>
      <c r="J304" s="23" t="str">
        <f aca="false">IF(E304="","",ROUND(F304*I304,0))</f>
        <v/>
      </c>
      <c r="K304" s="24" t="str">
        <f aca="false">IF(OR(G304="",J304=0),"",IF(MONTH(G304)=3,DATE(YEAR(G304),Settings!$C$9,Settings!$C$8),DATE(YEAR(G304),MONTH(G304)+1,Settings!$C$7)))</f>
        <v/>
      </c>
      <c r="L304" s="21"/>
      <c r="M304" s="8"/>
      <c r="N304" s="10" t="str">
        <f aca="false">IF(E304="","",IF(J304=0,"Below threshold",IF(L304="",IF(Settings!$C$11&gt;K304,"Overdue - not deposited","Pending (not yet due)"),IF(L304&lt;=K304,"Deposited on time","Deposited late"))))</f>
        <v/>
      </c>
      <c r="O304" s="25" t="str">
        <f aca="false">IF(OR(J304="",J304=0,G304=""),"",IF(N304="Deposited on time",0,IF(N304="Pending (not yet due)",0,MAX(0,(YEAR(IF(L304="",Settings!$C$11,L304))-YEAR(G304))*12+MONTH(IF(L304="",Settings!$C$11,L304))-MONTH(G304)+1))))</f>
        <v/>
      </c>
      <c r="P304" s="23" t="str">
        <f aca="false">IF(O304="","",ROUND(J304*Settings!$C$10*O304,0))</f>
        <v/>
      </c>
    </row>
    <row r="305" customFormat="false" ht="15" hidden="false" customHeight="false" outlineLevel="0" collapsed="false">
      <c r="A305" s="8"/>
      <c r="B305" s="8"/>
      <c r="C305" s="8"/>
      <c r="D305" s="8"/>
      <c r="E305" s="8"/>
      <c r="F305" s="18"/>
      <c r="G305" s="21"/>
      <c r="H305" s="11" t="str">
        <f aca="false">IF(E305="","",IFERROR(INDEX(Rates!$B$6:$B$30,MATCH(E305,Rates!$A$6:$A$30,0)),"Not in rate table"))</f>
        <v/>
      </c>
      <c r="I305" s="22" t="str">
        <f aca="false">IF(E305="","",IFERROR(IF(F305&lt;=INDEX(Rates!$C$6:$C$30,MATCH(E305,Rates!$A$6:$A$30,0)),0,IF(D305="Yes",INDEX(Rates!$D$6:$D$30,MATCH(E305,Rates!$A$6:$A$30,0)),INDEX(Rates!$E$6:$E$30,MATCH(E305,Rates!$A$6:$A$30,0)))),0))</f>
        <v/>
      </c>
      <c r="J305" s="23" t="str">
        <f aca="false">IF(E305="","",ROUND(F305*I305,0))</f>
        <v/>
      </c>
      <c r="K305" s="24" t="str">
        <f aca="false">IF(OR(G305="",J305=0),"",IF(MONTH(G305)=3,DATE(YEAR(G305),Settings!$C$9,Settings!$C$8),DATE(YEAR(G305),MONTH(G305)+1,Settings!$C$7)))</f>
        <v/>
      </c>
      <c r="L305" s="21"/>
      <c r="M305" s="8"/>
      <c r="N305" s="10" t="str">
        <f aca="false">IF(E305="","",IF(J305=0,"Below threshold",IF(L305="",IF(Settings!$C$11&gt;K305,"Overdue - not deposited","Pending (not yet due)"),IF(L305&lt;=K305,"Deposited on time","Deposited late"))))</f>
        <v/>
      </c>
      <c r="O305" s="25" t="str">
        <f aca="false">IF(OR(J305="",J305=0,G305=""),"",IF(N305="Deposited on time",0,IF(N305="Pending (not yet due)",0,MAX(0,(YEAR(IF(L305="",Settings!$C$11,L305))-YEAR(G305))*12+MONTH(IF(L305="",Settings!$C$11,L305))-MONTH(G305)+1))))</f>
        <v/>
      </c>
      <c r="P305" s="23" t="str">
        <f aca="false">IF(O305="","",ROUND(J305*Settings!$C$10*O305,0))</f>
        <v/>
      </c>
    </row>
    <row r="306" customFormat="false" ht="15" hidden="false" customHeight="false" outlineLevel="0" collapsed="false">
      <c r="A306" s="8"/>
      <c r="B306" s="8"/>
      <c r="C306" s="8"/>
      <c r="D306" s="8"/>
      <c r="E306" s="8"/>
      <c r="F306" s="18"/>
      <c r="G306" s="21"/>
      <c r="H306" s="11" t="str">
        <f aca="false">IF(E306="","",IFERROR(INDEX(Rates!$B$6:$B$30,MATCH(E306,Rates!$A$6:$A$30,0)),"Not in rate table"))</f>
        <v/>
      </c>
      <c r="I306" s="22" t="str">
        <f aca="false">IF(E306="","",IFERROR(IF(F306&lt;=INDEX(Rates!$C$6:$C$30,MATCH(E306,Rates!$A$6:$A$30,0)),0,IF(D306="Yes",INDEX(Rates!$D$6:$D$30,MATCH(E306,Rates!$A$6:$A$30,0)),INDEX(Rates!$E$6:$E$30,MATCH(E306,Rates!$A$6:$A$30,0)))),0))</f>
        <v/>
      </c>
      <c r="J306" s="23" t="str">
        <f aca="false">IF(E306="","",ROUND(F306*I306,0))</f>
        <v/>
      </c>
      <c r="K306" s="24" t="str">
        <f aca="false">IF(OR(G306="",J306=0),"",IF(MONTH(G306)=3,DATE(YEAR(G306),Settings!$C$9,Settings!$C$8),DATE(YEAR(G306),MONTH(G306)+1,Settings!$C$7)))</f>
        <v/>
      </c>
      <c r="L306" s="21"/>
      <c r="M306" s="8"/>
      <c r="N306" s="10" t="str">
        <f aca="false">IF(E306="","",IF(J306=0,"Below threshold",IF(L306="",IF(Settings!$C$11&gt;K306,"Overdue - not deposited","Pending (not yet due)"),IF(L306&lt;=K306,"Deposited on time","Deposited late"))))</f>
        <v/>
      </c>
      <c r="O306" s="25" t="str">
        <f aca="false">IF(OR(J306="",J306=0,G306=""),"",IF(N306="Deposited on time",0,IF(N306="Pending (not yet due)",0,MAX(0,(YEAR(IF(L306="",Settings!$C$11,L306))-YEAR(G306))*12+MONTH(IF(L306="",Settings!$C$11,L306))-MONTH(G306)+1))))</f>
        <v/>
      </c>
      <c r="P306" s="23" t="str">
        <f aca="false">IF(O306="","",ROUND(J306*Settings!$C$10*O306,0))</f>
        <v/>
      </c>
    </row>
    <row r="307" customFormat="false" ht="15" hidden="false" customHeight="false" outlineLevel="0" collapsed="false">
      <c r="A307" s="8"/>
      <c r="B307" s="8"/>
      <c r="C307" s="8"/>
      <c r="D307" s="8"/>
      <c r="E307" s="8"/>
      <c r="F307" s="18"/>
      <c r="G307" s="21"/>
      <c r="H307" s="11" t="str">
        <f aca="false">IF(E307="","",IFERROR(INDEX(Rates!$B$6:$B$30,MATCH(E307,Rates!$A$6:$A$30,0)),"Not in rate table"))</f>
        <v/>
      </c>
      <c r="I307" s="22" t="str">
        <f aca="false">IF(E307="","",IFERROR(IF(F307&lt;=INDEX(Rates!$C$6:$C$30,MATCH(E307,Rates!$A$6:$A$30,0)),0,IF(D307="Yes",INDEX(Rates!$D$6:$D$30,MATCH(E307,Rates!$A$6:$A$30,0)),INDEX(Rates!$E$6:$E$30,MATCH(E307,Rates!$A$6:$A$30,0)))),0))</f>
        <v/>
      </c>
      <c r="J307" s="23" t="str">
        <f aca="false">IF(E307="","",ROUND(F307*I307,0))</f>
        <v/>
      </c>
      <c r="K307" s="24" t="str">
        <f aca="false">IF(OR(G307="",J307=0),"",IF(MONTH(G307)=3,DATE(YEAR(G307),Settings!$C$9,Settings!$C$8),DATE(YEAR(G307),MONTH(G307)+1,Settings!$C$7)))</f>
        <v/>
      </c>
      <c r="L307" s="21"/>
      <c r="M307" s="8"/>
      <c r="N307" s="10" t="str">
        <f aca="false">IF(E307="","",IF(J307=0,"Below threshold",IF(L307="",IF(Settings!$C$11&gt;K307,"Overdue - not deposited","Pending (not yet due)"),IF(L307&lt;=K307,"Deposited on time","Deposited late"))))</f>
        <v/>
      </c>
      <c r="O307" s="25" t="str">
        <f aca="false">IF(OR(J307="",J307=0,G307=""),"",IF(N307="Deposited on time",0,IF(N307="Pending (not yet due)",0,MAX(0,(YEAR(IF(L307="",Settings!$C$11,L307))-YEAR(G307))*12+MONTH(IF(L307="",Settings!$C$11,L307))-MONTH(G307)+1))))</f>
        <v/>
      </c>
      <c r="P307" s="23" t="str">
        <f aca="false">IF(O307="","",ROUND(J307*Settings!$C$10*O307,0))</f>
        <v/>
      </c>
    </row>
    <row r="308" customFormat="false" ht="15" hidden="false" customHeight="false" outlineLevel="0" collapsed="false">
      <c r="A308" s="8"/>
      <c r="B308" s="8"/>
      <c r="C308" s="8"/>
      <c r="D308" s="8"/>
      <c r="E308" s="8"/>
      <c r="F308" s="18"/>
      <c r="G308" s="21"/>
      <c r="H308" s="11" t="str">
        <f aca="false">IF(E308="","",IFERROR(INDEX(Rates!$B$6:$B$30,MATCH(E308,Rates!$A$6:$A$30,0)),"Not in rate table"))</f>
        <v/>
      </c>
      <c r="I308" s="22" t="str">
        <f aca="false">IF(E308="","",IFERROR(IF(F308&lt;=INDEX(Rates!$C$6:$C$30,MATCH(E308,Rates!$A$6:$A$30,0)),0,IF(D308="Yes",INDEX(Rates!$D$6:$D$30,MATCH(E308,Rates!$A$6:$A$30,0)),INDEX(Rates!$E$6:$E$30,MATCH(E308,Rates!$A$6:$A$30,0)))),0))</f>
        <v/>
      </c>
      <c r="J308" s="23" t="str">
        <f aca="false">IF(E308="","",ROUND(F308*I308,0))</f>
        <v/>
      </c>
      <c r="K308" s="24" t="str">
        <f aca="false">IF(OR(G308="",J308=0),"",IF(MONTH(G308)=3,DATE(YEAR(G308),Settings!$C$9,Settings!$C$8),DATE(YEAR(G308),MONTH(G308)+1,Settings!$C$7)))</f>
        <v/>
      </c>
      <c r="L308" s="21"/>
      <c r="M308" s="8"/>
      <c r="N308" s="10" t="str">
        <f aca="false">IF(E308="","",IF(J308=0,"Below threshold",IF(L308="",IF(Settings!$C$11&gt;K308,"Overdue - not deposited","Pending (not yet due)"),IF(L308&lt;=K308,"Deposited on time","Deposited late"))))</f>
        <v/>
      </c>
      <c r="O308" s="25" t="str">
        <f aca="false">IF(OR(J308="",J308=0,G308=""),"",IF(N308="Deposited on time",0,IF(N308="Pending (not yet due)",0,MAX(0,(YEAR(IF(L308="",Settings!$C$11,L308))-YEAR(G308))*12+MONTH(IF(L308="",Settings!$C$11,L308))-MONTH(G308)+1))))</f>
        <v/>
      </c>
      <c r="P308" s="23" t="str">
        <f aca="false">IF(O308="","",ROUND(J308*Settings!$C$10*O308,0))</f>
        <v/>
      </c>
    </row>
    <row r="309" customFormat="false" ht="15" hidden="false" customHeight="false" outlineLevel="0" collapsed="false">
      <c r="A309" s="8"/>
      <c r="B309" s="8"/>
      <c r="C309" s="8"/>
      <c r="D309" s="8"/>
      <c r="E309" s="8"/>
      <c r="F309" s="18"/>
      <c r="G309" s="21"/>
      <c r="H309" s="11" t="str">
        <f aca="false">IF(E309="","",IFERROR(INDEX(Rates!$B$6:$B$30,MATCH(E309,Rates!$A$6:$A$30,0)),"Not in rate table"))</f>
        <v/>
      </c>
      <c r="I309" s="22" t="str">
        <f aca="false">IF(E309="","",IFERROR(IF(F309&lt;=INDEX(Rates!$C$6:$C$30,MATCH(E309,Rates!$A$6:$A$30,0)),0,IF(D309="Yes",INDEX(Rates!$D$6:$D$30,MATCH(E309,Rates!$A$6:$A$30,0)),INDEX(Rates!$E$6:$E$30,MATCH(E309,Rates!$A$6:$A$30,0)))),0))</f>
        <v/>
      </c>
      <c r="J309" s="23" t="str">
        <f aca="false">IF(E309="","",ROUND(F309*I309,0))</f>
        <v/>
      </c>
      <c r="K309" s="24" t="str">
        <f aca="false">IF(OR(G309="",J309=0),"",IF(MONTH(G309)=3,DATE(YEAR(G309),Settings!$C$9,Settings!$C$8),DATE(YEAR(G309),MONTH(G309)+1,Settings!$C$7)))</f>
        <v/>
      </c>
      <c r="L309" s="21"/>
      <c r="M309" s="8"/>
      <c r="N309" s="10" t="str">
        <f aca="false">IF(E309="","",IF(J309=0,"Below threshold",IF(L309="",IF(Settings!$C$11&gt;K309,"Overdue - not deposited","Pending (not yet due)"),IF(L309&lt;=K309,"Deposited on time","Deposited late"))))</f>
        <v/>
      </c>
      <c r="O309" s="25" t="str">
        <f aca="false">IF(OR(J309="",J309=0,G309=""),"",IF(N309="Deposited on time",0,IF(N309="Pending (not yet due)",0,MAX(0,(YEAR(IF(L309="",Settings!$C$11,L309))-YEAR(G309))*12+MONTH(IF(L309="",Settings!$C$11,L309))-MONTH(G309)+1))))</f>
        <v/>
      </c>
      <c r="P309" s="23" t="str">
        <f aca="false">IF(O309="","",ROUND(J309*Settings!$C$10*O309,0))</f>
        <v/>
      </c>
    </row>
    <row r="310" customFormat="false" ht="15" hidden="false" customHeight="false" outlineLevel="0" collapsed="false">
      <c r="A310" s="8"/>
      <c r="B310" s="8"/>
      <c r="C310" s="8"/>
      <c r="D310" s="8"/>
      <c r="E310" s="8"/>
      <c r="F310" s="18"/>
      <c r="G310" s="21"/>
      <c r="H310" s="11" t="str">
        <f aca="false">IF(E310="","",IFERROR(INDEX(Rates!$B$6:$B$30,MATCH(E310,Rates!$A$6:$A$30,0)),"Not in rate table"))</f>
        <v/>
      </c>
      <c r="I310" s="22" t="str">
        <f aca="false">IF(E310="","",IFERROR(IF(F310&lt;=INDEX(Rates!$C$6:$C$30,MATCH(E310,Rates!$A$6:$A$30,0)),0,IF(D310="Yes",INDEX(Rates!$D$6:$D$30,MATCH(E310,Rates!$A$6:$A$30,0)),INDEX(Rates!$E$6:$E$30,MATCH(E310,Rates!$A$6:$A$30,0)))),0))</f>
        <v/>
      </c>
      <c r="J310" s="23" t="str">
        <f aca="false">IF(E310="","",ROUND(F310*I310,0))</f>
        <v/>
      </c>
      <c r="K310" s="24" t="str">
        <f aca="false">IF(OR(G310="",J310=0),"",IF(MONTH(G310)=3,DATE(YEAR(G310),Settings!$C$9,Settings!$C$8),DATE(YEAR(G310),MONTH(G310)+1,Settings!$C$7)))</f>
        <v/>
      </c>
      <c r="L310" s="21"/>
      <c r="M310" s="8"/>
      <c r="N310" s="10" t="str">
        <f aca="false">IF(E310="","",IF(J310=0,"Below threshold",IF(L310="",IF(Settings!$C$11&gt;K310,"Overdue - not deposited","Pending (not yet due)"),IF(L310&lt;=K310,"Deposited on time","Deposited late"))))</f>
        <v/>
      </c>
      <c r="O310" s="25" t="str">
        <f aca="false">IF(OR(J310="",J310=0,G310=""),"",IF(N310="Deposited on time",0,IF(N310="Pending (not yet due)",0,MAX(0,(YEAR(IF(L310="",Settings!$C$11,L310))-YEAR(G310))*12+MONTH(IF(L310="",Settings!$C$11,L310))-MONTH(G310)+1))))</f>
        <v/>
      </c>
      <c r="P310" s="23" t="str">
        <f aca="false">IF(O310="","",ROUND(J310*Settings!$C$10*O310,0))</f>
        <v/>
      </c>
    </row>
    <row r="311" customFormat="false" ht="15" hidden="false" customHeight="false" outlineLevel="0" collapsed="false">
      <c r="A311" s="8"/>
      <c r="B311" s="8"/>
      <c r="C311" s="8"/>
      <c r="D311" s="8"/>
      <c r="E311" s="8"/>
      <c r="F311" s="18"/>
      <c r="G311" s="21"/>
      <c r="H311" s="11" t="str">
        <f aca="false">IF(E311="","",IFERROR(INDEX(Rates!$B$6:$B$30,MATCH(E311,Rates!$A$6:$A$30,0)),"Not in rate table"))</f>
        <v/>
      </c>
      <c r="I311" s="22" t="str">
        <f aca="false">IF(E311="","",IFERROR(IF(F311&lt;=INDEX(Rates!$C$6:$C$30,MATCH(E311,Rates!$A$6:$A$30,0)),0,IF(D311="Yes",INDEX(Rates!$D$6:$D$30,MATCH(E311,Rates!$A$6:$A$30,0)),INDEX(Rates!$E$6:$E$30,MATCH(E311,Rates!$A$6:$A$30,0)))),0))</f>
        <v/>
      </c>
      <c r="J311" s="23" t="str">
        <f aca="false">IF(E311="","",ROUND(F311*I311,0))</f>
        <v/>
      </c>
      <c r="K311" s="24" t="str">
        <f aca="false">IF(OR(G311="",J311=0),"",IF(MONTH(G311)=3,DATE(YEAR(G311),Settings!$C$9,Settings!$C$8),DATE(YEAR(G311),MONTH(G311)+1,Settings!$C$7)))</f>
        <v/>
      </c>
      <c r="L311" s="21"/>
      <c r="M311" s="8"/>
      <c r="N311" s="10" t="str">
        <f aca="false">IF(E311="","",IF(J311=0,"Below threshold",IF(L311="",IF(Settings!$C$11&gt;K311,"Overdue - not deposited","Pending (not yet due)"),IF(L311&lt;=K311,"Deposited on time","Deposited late"))))</f>
        <v/>
      </c>
      <c r="O311" s="25" t="str">
        <f aca="false">IF(OR(J311="",J311=0,G311=""),"",IF(N311="Deposited on time",0,IF(N311="Pending (not yet due)",0,MAX(0,(YEAR(IF(L311="",Settings!$C$11,L311))-YEAR(G311))*12+MONTH(IF(L311="",Settings!$C$11,L311))-MONTH(G311)+1))))</f>
        <v/>
      </c>
      <c r="P311" s="23" t="str">
        <f aca="false">IF(O311="","",ROUND(J311*Settings!$C$10*O311,0))</f>
        <v/>
      </c>
    </row>
    <row r="312" customFormat="false" ht="15" hidden="false" customHeight="false" outlineLevel="0" collapsed="false">
      <c r="A312" s="8"/>
      <c r="B312" s="8"/>
      <c r="C312" s="8"/>
      <c r="D312" s="8"/>
      <c r="E312" s="8"/>
      <c r="F312" s="18"/>
      <c r="G312" s="21"/>
      <c r="H312" s="11" t="str">
        <f aca="false">IF(E312="","",IFERROR(INDEX(Rates!$B$6:$B$30,MATCH(E312,Rates!$A$6:$A$30,0)),"Not in rate table"))</f>
        <v/>
      </c>
      <c r="I312" s="22" t="str">
        <f aca="false">IF(E312="","",IFERROR(IF(F312&lt;=INDEX(Rates!$C$6:$C$30,MATCH(E312,Rates!$A$6:$A$30,0)),0,IF(D312="Yes",INDEX(Rates!$D$6:$D$30,MATCH(E312,Rates!$A$6:$A$30,0)),INDEX(Rates!$E$6:$E$30,MATCH(E312,Rates!$A$6:$A$30,0)))),0))</f>
        <v/>
      </c>
      <c r="J312" s="23" t="str">
        <f aca="false">IF(E312="","",ROUND(F312*I312,0))</f>
        <v/>
      </c>
      <c r="K312" s="24" t="str">
        <f aca="false">IF(OR(G312="",J312=0),"",IF(MONTH(G312)=3,DATE(YEAR(G312),Settings!$C$9,Settings!$C$8),DATE(YEAR(G312),MONTH(G312)+1,Settings!$C$7)))</f>
        <v/>
      </c>
      <c r="L312" s="21"/>
      <c r="M312" s="8"/>
      <c r="N312" s="10" t="str">
        <f aca="false">IF(E312="","",IF(J312=0,"Below threshold",IF(L312="",IF(Settings!$C$11&gt;K312,"Overdue - not deposited","Pending (not yet due)"),IF(L312&lt;=K312,"Deposited on time","Deposited late"))))</f>
        <v/>
      </c>
      <c r="O312" s="25" t="str">
        <f aca="false">IF(OR(J312="",J312=0,G312=""),"",IF(N312="Deposited on time",0,IF(N312="Pending (not yet due)",0,MAX(0,(YEAR(IF(L312="",Settings!$C$11,L312))-YEAR(G312))*12+MONTH(IF(L312="",Settings!$C$11,L312))-MONTH(G312)+1))))</f>
        <v/>
      </c>
      <c r="P312" s="23" t="str">
        <f aca="false">IF(O312="","",ROUND(J312*Settings!$C$10*O312,0))</f>
        <v/>
      </c>
    </row>
    <row r="313" customFormat="false" ht="15" hidden="false" customHeight="false" outlineLevel="0" collapsed="false">
      <c r="A313" s="8"/>
      <c r="B313" s="8"/>
      <c r="C313" s="8"/>
      <c r="D313" s="8"/>
      <c r="E313" s="8"/>
      <c r="F313" s="18"/>
      <c r="G313" s="21"/>
      <c r="H313" s="11" t="str">
        <f aca="false">IF(E313="","",IFERROR(INDEX(Rates!$B$6:$B$30,MATCH(E313,Rates!$A$6:$A$30,0)),"Not in rate table"))</f>
        <v/>
      </c>
      <c r="I313" s="22" t="str">
        <f aca="false">IF(E313="","",IFERROR(IF(F313&lt;=INDEX(Rates!$C$6:$C$30,MATCH(E313,Rates!$A$6:$A$30,0)),0,IF(D313="Yes",INDEX(Rates!$D$6:$D$30,MATCH(E313,Rates!$A$6:$A$30,0)),INDEX(Rates!$E$6:$E$30,MATCH(E313,Rates!$A$6:$A$30,0)))),0))</f>
        <v/>
      </c>
      <c r="J313" s="23" t="str">
        <f aca="false">IF(E313="","",ROUND(F313*I313,0))</f>
        <v/>
      </c>
      <c r="K313" s="24" t="str">
        <f aca="false">IF(OR(G313="",J313=0),"",IF(MONTH(G313)=3,DATE(YEAR(G313),Settings!$C$9,Settings!$C$8),DATE(YEAR(G313),MONTH(G313)+1,Settings!$C$7)))</f>
        <v/>
      </c>
      <c r="L313" s="21"/>
      <c r="M313" s="8"/>
      <c r="N313" s="10" t="str">
        <f aca="false">IF(E313="","",IF(J313=0,"Below threshold",IF(L313="",IF(Settings!$C$11&gt;K313,"Overdue - not deposited","Pending (not yet due)"),IF(L313&lt;=K313,"Deposited on time","Deposited late"))))</f>
        <v/>
      </c>
      <c r="O313" s="25" t="str">
        <f aca="false">IF(OR(J313="",J313=0,G313=""),"",IF(N313="Deposited on time",0,IF(N313="Pending (not yet due)",0,MAX(0,(YEAR(IF(L313="",Settings!$C$11,L313))-YEAR(G313))*12+MONTH(IF(L313="",Settings!$C$11,L313))-MONTH(G313)+1))))</f>
        <v/>
      </c>
      <c r="P313" s="23" t="str">
        <f aca="false">IF(O313="","",ROUND(J313*Settings!$C$10*O313,0))</f>
        <v/>
      </c>
    </row>
    <row r="314" customFormat="false" ht="15" hidden="false" customHeight="false" outlineLevel="0" collapsed="false">
      <c r="A314" s="8"/>
      <c r="B314" s="8"/>
      <c r="C314" s="8"/>
      <c r="D314" s="8"/>
      <c r="E314" s="8"/>
      <c r="F314" s="18"/>
      <c r="G314" s="21"/>
      <c r="H314" s="11" t="str">
        <f aca="false">IF(E314="","",IFERROR(INDEX(Rates!$B$6:$B$30,MATCH(E314,Rates!$A$6:$A$30,0)),"Not in rate table"))</f>
        <v/>
      </c>
      <c r="I314" s="22" t="str">
        <f aca="false">IF(E314="","",IFERROR(IF(F314&lt;=INDEX(Rates!$C$6:$C$30,MATCH(E314,Rates!$A$6:$A$30,0)),0,IF(D314="Yes",INDEX(Rates!$D$6:$D$30,MATCH(E314,Rates!$A$6:$A$30,0)),INDEX(Rates!$E$6:$E$30,MATCH(E314,Rates!$A$6:$A$30,0)))),0))</f>
        <v/>
      </c>
      <c r="J314" s="23" t="str">
        <f aca="false">IF(E314="","",ROUND(F314*I314,0))</f>
        <v/>
      </c>
      <c r="K314" s="24" t="str">
        <f aca="false">IF(OR(G314="",J314=0),"",IF(MONTH(G314)=3,DATE(YEAR(G314),Settings!$C$9,Settings!$C$8),DATE(YEAR(G314),MONTH(G314)+1,Settings!$C$7)))</f>
        <v/>
      </c>
      <c r="L314" s="21"/>
      <c r="M314" s="8"/>
      <c r="N314" s="10" t="str">
        <f aca="false">IF(E314="","",IF(J314=0,"Below threshold",IF(L314="",IF(Settings!$C$11&gt;K314,"Overdue - not deposited","Pending (not yet due)"),IF(L314&lt;=K314,"Deposited on time","Deposited late"))))</f>
        <v/>
      </c>
      <c r="O314" s="25" t="str">
        <f aca="false">IF(OR(J314="",J314=0,G314=""),"",IF(N314="Deposited on time",0,IF(N314="Pending (not yet due)",0,MAX(0,(YEAR(IF(L314="",Settings!$C$11,L314))-YEAR(G314))*12+MONTH(IF(L314="",Settings!$C$11,L314))-MONTH(G314)+1))))</f>
        <v/>
      </c>
      <c r="P314" s="23" t="str">
        <f aca="false">IF(O314="","",ROUND(J314*Settings!$C$10*O314,0))</f>
        <v/>
      </c>
    </row>
    <row r="315" customFormat="false" ht="15" hidden="false" customHeight="false" outlineLevel="0" collapsed="false">
      <c r="A315" s="8"/>
      <c r="B315" s="8"/>
      <c r="C315" s="8"/>
      <c r="D315" s="8"/>
      <c r="E315" s="8"/>
      <c r="F315" s="18"/>
      <c r="G315" s="21"/>
      <c r="H315" s="11" t="str">
        <f aca="false">IF(E315="","",IFERROR(INDEX(Rates!$B$6:$B$30,MATCH(E315,Rates!$A$6:$A$30,0)),"Not in rate table"))</f>
        <v/>
      </c>
      <c r="I315" s="22" t="str">
        <f aca="false">IF(E315="","",IFERROR(IF(F315&lt;=INDEX(Rates!$C$6:$C$30,MATCH(E315,Rates!$A$6:$A$30,0)),0,IF(D315="Yes",INDEX(Rates!$D$6:$D$30,MATCH(E315,Rates!$A$6:$A$30,0)),INDEX(Rates!$E$6:$E$30,MATCH(E315,Rates!$A$6:$A$30,0)))),0))</f>
        <v/>
      </c>
      <c r="J315" s="23" t="str">
        <f aca="false">IF(E315="","",ROUND(F315*I315,0))</f>
        <v/>
      </c>
      <c r="K315" s="24" t="str">
        <f aca="false">IF(OR(G315="",J315=0),"",IF(MONTH(G315)=3,DATE(YEAR(G315),Settings!$C$9,Settings!$C$8),DATE(YEAR(G315),MONTH(G315)+1,Settings!$C$7)))</f>
        <v/>
      </c>
      <c r="L315" s="21"/>
      <c r="M315" s="8"/>
      <c r="N315" s="10" t="str">
        <f aca="false">IF(E315="","",IF(J315=0,"Below threshold",IF(L315="",IF(Settings!$C$11&gt;K315,"Overdue - not deposited","Pending (not yet due)"),IF(L315&lt;=K315,"Deposited on time","Deposited late"))))</f>
        <v/>
      </c>
      <c r="O315" s="25" t="str">
        <f aca="false">IF(OR(J315="",J315=0,G315=""),"",IF(N315="Deposited on time",0,IF(N315="Pending (not yet due)",0,MAX(0,(YEAR(IF(L315="",Settings!$C$11,L315))-YEAR(G315))*12+MONTH(IF(L315="",Settings!$C$11,L315))-MONTH(G315)+1))))</f>
        <v/>
      </c>
      <c r="P315" s="23" t="str">
        <f aca="false">IF(O315="","",ROUND(J315*Settings!$C$10*O315,0))</f>
        <v/>
      </c>
    </row>
    <row r="316" customFormat="false" ht="15" hidden="false" customHeight="false" outlineLevel="0" collapsed="false">
      <c r="A316" s="8"/>
      <c r="B316" s="8"/>
      <c r="C316" s="8"/>
      <c r="D316" s="8"/>
      <c r="E316" s="8"/>
      <c r="F316" s="18"/>
      <c r="G316" s="21"/>
      <c r="H316" s="11" t="str">
        <f aca="false">IF(E316="","",IFERROR(INDEX(Rates!$B$6:$B$30,MATCH(E316,Rates!$A$6:$A$30,0)),"Not in rate table"))</f>
        <v/>
      </c>
      <c r="I316" s="22" t="str">
        <f aca="false">IF(E316="","",IFERROR(IF(F316&lt;=INDEX(Rates!$C$6:$C$30,MATCH(E316,Rates!$A$6:$A$30,0)),0,IF(D316="Yes",INDEX(Rates!$D$6:$D$30,MATCH(E316,Rates!$A$6:$A$30,0)),INDEX(Rates!$E$6:$E$30,MATCH(E316,Rates!$A$6:$A$30,0)))),0))</f>
        <v/>
      </c>
      <c r="J316" s="23" t="str">
        <f aca="false">IF(E316="","",ROUND(F316*I316,0))</f>
        <v/>
      </c>
      <c r="K316" s="24" t="str">
        <f aca="false">IF(OR(G316="",J316=0),"",IF(MONTH(G316)=3,DATE(YEAR(G316),Settings!$C$9,Settings!$C$8),DATE(YEAR(G316),MONTH(G316)+1,Settings!$C$7)))</f>
        <v/>
      </c>
      <c r="L316" s="21"/>
      <c r="M316" s="8"/>
      <c r="N316" s="10" t="str">
        <f aca="false">IF(E316="","",IF(J316=0,"Below threshold",IF(L316="",IF(Settings!$C$11&gt;K316,"Overdue - not deposited","Pending (not yet due)"),IF(L316&lt;=K316,"Deposited on time","Deposited late"))))</f>
        <v/>
      </c>
      <c r="O316" s="25" t="str">
        <f aca="false">IF(OR(J316="",J316=0,G316=""),"",IF(N316="Deposited on time",0,IF(N316="Pending (not yet due)",0,MAX(0,(YEAR(IF(L316="",Settings!$C$11,L316))-YEAR(G316))*12+MONTH(IF(L316="",Settings!$C$11,L316))-MONTH(G316)+1))))</f>
        <v/>
      </c>
      <c r="P316" s="23" t="str">
        <f aca="false">IF(O316="","",ROUND(J316*Settings!$C$10*O316,0))</f>
        <v/>
      </c>
    </row>
    <row r="317" customFormat="false" ht="15" hidden="false" customHeight="false" outlineLevel="0" collapsed="false">
      <c r="A317" s="8"/>
      <c r="B317" s="8"/>
      <c r="C317" s="8"/>
      <c r="D317" s="8"/>
      <c r="E317" s="8"/>
      <c r="F317" s="18"/>
      <c r="G317" s="21"/>
      <c r="H317" s="11" t="str">
        <f aca="false">IF(E317="","",IFERROR(INDEX(Rates!$B$6:$B$30,MATCH(E317,Rates!$A$6:$A$30,0)),"Not in rate table"))</f>
        <v/>
      </c>
      <c r="I317" s="22" t="str">
        <f aca="false">IF(E317="","",IFERROR(IF(F317&lt;=INDEX(Rates!$C$6:$C$30,MATCH(E317,Rates!$A$6:$A$30,0)),0,IF(D317="Yes",INDEX(Rates!$D$6:$D$30,MATCH(E317,Rates!$A$6:$A$30,0)),INDEX(Rates!$E$6:$E$30,MATCH(E317,Rates!$A$6:$A$30,0)))),0))</f>
        <v/>
      </c>
      <c r="J317" s="23" t="str">
        <f aca="false">IF(E317="","",ROUND(F317*I317,0))</f>
        <v/>
      </c>
      <c r="K317" s="24" t="str">
        <f aca="false">IF(OR(G317="",J317=0),"",IF(MONTH(G317)=3,DATE(YEAR(G317),Settings!$C$9,Settings!$C$8),DATE(YEAR(G317),MONTH(G317)+1,Settings!$C$7)))</f>
        <v/>
      </c>
      <c r="L317" s="21"/>
      <c r="M317" s="8"/>
      <c r="N317" s="10" t="str">
        <f aca="false">IF(E317="","",IF(J317=0,"Below threshold",IF(L317="",IF(Settings!$C$11&gt;K317,"Overdue - not deposited","Pending (not yet due)"),IF(L317&lt;=K317,"Deposited on time","Deposited late"))))</f>
        <v/>
      </c>
      <c r="O317" s="25" t="str">
        <f aca="false">IF(OR(J317="",J317=0,G317=""),"",IF(N317="Deposited on time",0,IF(N317="Pending (not yet due)",0,MAX(0,(YEAR(IF(L317="",Settings!$C$11,L317))-YEAR(G317))*12+MONTH(IF(L317="",Settings!$C$11,L317))-MONTH(G317)+1))))</f>
        <v/>
      </c>
      <c r="P317" s="23" t="str">
        <f aca="false">IF(O317="","",ROUND(J317*Settings!$C$10*O317,0))</f>
        <v/>
      </c>
    </row>
    <row r="318" customFormat="false" ht="15" hidden="false" customHeight="false" outlineLevel="0" collapsed="false">
      <c r="A318" s="8"/>
      <c r="B318" s="8"/>
      <c r="C318" s="8"/>
      <c r="D318" s="8"/>
      <c r="E318" s="8"/>
      <c r="F318" s="18"/>
      <c r="G318" s="21"/>
      <c r="H318" s="11" t="str">
        <f aca="false">IF(E318="","",IFERROR(INDEX(Rates!$B$6:$B$30,MATCH(E318,Rates!$A$6:$A$30,0)),"Not in rate table"))</f>
        <v/>
      </c>
      <c r="I318" s="22" t="str">
        <f aca="false">IF(E318="","",IFERROR(IF(F318&lt;=INDEX(Rates!$C$6:$C$30,MATCH(E318,Rates!$A$6:$A$30,0)),0,IF(D318="Yes",INDEX(Rates!$D$6:$D$30,MATCH(E318,Rates!$A$6:$A$30,0)),INDEX(Rates!$E$6:$E$30,MATCH(E318,Rates!$A$6:$A$30,0)))),0))</f>
        <v/>
      </c>
      <c r="J318" s="23" t="str">
        <f aca="false">IF(E318="","",ROUND(F318*I318,0))</f>
        <v/>
      </c>
      <c r="K318" s="24" t="str">
        <f aca="false">IF(OR(G318="",J318=0),"",IF(MONTH(G318)=3,DATE(YEAR(G318),Settings!$C$9,Settings!$C$8),DATE(YEAR(G318),MONTH(G318)+1,Settings!$C$7)))</f>
        <v/>
      </c>
      <c r="L318" s="21"/>
      <c r="M318" s="8"/>
      <c r="N318" s="10" t="str">
        <f aca="false">IF(E318="","",IF(J318=0,"Below threshold",IF(L318="",IF(Settings!$C$11&gt;K318,"Overdue - not deposited","Pending (not yet due)"),IF(L318&lt;=K318,"Deposited on time","Deposited late"))))</f>
        <v/>
      </c>
      <c r="O318" s="25" t="str">
        <f aca="false">IF(OR(J318="",J318=0,G318=""),"",IF(N318="Deposited on time",0,IF(N318="Pending (not yet due)",0,MAX(0,(YEAR(IF(L318="",Settings!$C$11,L318))-YEAR(G318))*12+MONTH(IF(L318="",Settings!$C$11,L318))-MONTH(G318)+1))))</f>
        <v/>
      </c>
      <c r="P318" s="23" t="str">
        <f aca="false">IF(O318="","",ROUND(J318*Settings!$C$10*O318,0))</f>
        <v/>
      </c>
    </row>
    <row r="319" customFormat="false" ht="15" hidden="false" customHeight="false" outlineLevel="0" collapsed="false">
      <c r="A319" s="8"/>
      <c r="B319" s="8"/>
      <c r="C319" s="8"/>
      <c r="D319" s="8"/>
      <c r="E319" s="8"/>
      <c r="F319" s="18"/>
      <c r="G319" s="21"/>
      <c r="H319" s="11" t="str">
        <f aca="false">IF(E319="","",IFERROR(INDEX(Rates!$B$6:$B$30,MATCH(E319,Rates!$A$6:$A$30,0)),"Not in rate table"))</f>
        <v/>
      </c>
      <c r="I319" s="22" t="str">
        <f aca="false">IF(E319="","",IFERROR(IF(F319&lt;=INDEX(Rates!$C$6:$C$30,MATCH(E319,Rates!$A$6:$A$30,0)),0,IF(D319="Yes",INDEX(Rates!$D$6:$D$30,MATCH(E319,Rates!$A$6:$A$30,0)),INDEX(Rates!$E$6:$E$30,MATCH(E319,Rates!$A$6:$A$30,0)))),0))</f>
        <v/>
      </c>
      <c r="J319" s="23" t="str">
        <f aca="false">IF(E319="","",ROUND(F319*I319,0))</f>
        <v/>
      </c>
      <c r="K319" s="24" t="str">
        <f aca="false">IF(OR(G319="",J319=0),"",IF(MONTH(G319)=3,DATE(YEAR(G319),Settings!$C$9,Settings!$C$8),DATE(YEAR(G319),MONTH(G319)+1,Settings!$C$7)))</f>
        <v/>
      </c>
      <c r="L319" s="21"/>
      <c r="M319" s="8"/>
      <c r="N319" s="10" t="str">
        <f aca="false">IF(E319="","",IF(J319=0,"Below threshold",IF(L319="",IF(Settings!$C$11&gt;K319,"Overdue - not deposited","Pending (not yet due)"),IF(L319&lt;=K319,"Deposited on time","Deposited late"))))</f>
        <v/>
      </c>
      <c r="O319" s="25" t="str">
        <f aca="false">IF(OR(J319="",J319=0,G319=""),"",IF(N319="Deposited on time",0,IF(N319="Pending (not yet due)",0,MAX(0,(YEAR(IF(L319="",Settings!$C$11,L319))-YEAR(G319))*12+MONTH(IF(L319="",Settings!$C$11,L319))-MONTH(G319)+1))))</f>
        <v/>
      </c>
      <c r="P319" s="23" t="str">
        <f aca="false">IF(O319="","",ROUND(J319*Settings!$C$10*O319,0))</f>
        <v/>
      </c>
    </row>
    <row r="320" customFormat="false" ht="15" hidden="false" customHeight="false" outlineLevel="0" collapsed="false">
      <c r="A320" s="8"/>
      <c r="B320" s="8"/>
      <c r="C320" s="8"/>
      <c r="D320" s="8"/>
      <c r="E320" s="8"/>
      <c r="F320" s="18"/>
      <c r="G320" s="21"/>
      <c r="H320" s="11" t="str">
        <f aca="false">IF(E320="","",IFERROR(INDEX(Rates!$B$6:$B$30,MATCH(E320,Rates!$A$6:$A$30,0)),"Not in rate table"))</f>
        <v/>
      </c>
      <c r="I320" s="22" t="str">
        <f aca="false">IF(E320="","",IFERROR(IF(F320&lt;=INDEX(Rates!$C$6:$C$30,MATCH(E320,Rates!$A$6:$A$30,0)),0,IF(D320="Yes",INDEX(Rates!$D$6:$D$30,MATCH(E320,Rates!$A$6:$A$30,0)),INDEX(Rates!$E$6:$E$30,MATCH(E320,Rates!$A$6:$A$30,0)))),0))</f>
        <v/>
      </c>
      <c r="J320" s="23" t="str">
        <f aca="false">IF(E320="","",ROUND(F320*I320,0))</f>
        <v/>
      </c>
      <c r="K320" s="24" t="str">
        <f aca="false">IF(OR(G320="",J320=0),"",IF(MONTH(G320)=3,DATE(YEAR(G320),Settings!$C$9,Settings!$C$8),DATE(YEAR(G320),MONTH(G320)+1,Settings!$C$7)))</f>
        <v/>
      </c>
      <c r="L320" s="21"/>
      <c r="M320" s="8"/>
      <c r="N320" s="10" t="str">
        <f aca="false">IF(E320="","",IF(J320=0,"Below threshold",IF(L320="",IF(Settings!$C$11&gt;K320,"Overdue - not deposited","Pending (not yet due)"),IF(L320&lt;=K320,"Deposited on time","Deposited late"))))</f>
        <v/>
      </c>
      <c r="O320" s="25" t="str">
        <f aca="false">IF(OR(J320="",J320=0,G320=""),"",IF(N320="Deposited on time",0,IF(N320="Pending (not yet due)",0,MAX(0,(YEAR(IF(L320="",Settings!$C$11,L320))-YEAR(G320))*12+MONTH(IF(L320="",Settings!$C$11,L320))-MONTH(G320)+1))))</f>
        <v/>
      </c>
      <c r="P320" s="23" t="str">
        <f aca="false">IF(O320="","",ROUND(J320*Settings!$C$10*O320,0))</f>
        <v/>
      </c>
    </row>
    <row r="321" customFormat="false" ht="15" hidden="false" customHeight="false" outlineLevel="0" collapsed="false">
      <c r="A321" s="8"/>
      <c r="B321" s="8"/>
      <c r="C321" s="8"/>
      <c r="D321" s="8"/>
      <c r="E321" s="8"/>
      <c r="F321" s="18"/>
      <c r="G321" s="21"/>
      <c r="H321" s="11" t="str">
        <f aca="false">IF(E321="","",IFERROR(INDEX(Rates!$B$6:$B$30,MATCH(E321,Rates!$A$6:$A$30,0)),"Not in rate table"))</f>
        <v/>
      </c>
      <c r="I321" s="22" t="str">
        <f aca="false">IF(E321="","",IFERROR(IF(F321&lt;=INDEX(Rates!$C$6:$C$30,MATCH(E321,Rates!$A$6:$A$30,0)),0,IF(D321="Yes",INDEX(Rates!$D$6:$D$30,MATCH(E321,Rates!$A$6:$A$30,0)),INDEX(Rates!$E$6:$E$30,MATCH(E321,Rates!$A$6:$A$30,0)))),0))</f>
        <v/>
      </c>
      <c r="J321" s="23" t="str">
        <f aca="false">IF(E321="","",ROUND(F321*I321,0))</f>
        <v/>
      </c>
      <c r="K321" s="24" t="str">
        <f aca="false">IF(OR(G321="",J321=0),"",IF(MONTH(G321)=3,DATE(YEAR(G321),Settings!$C$9,Settings!$C$8),DATE(YEAR(G321),MONTH(G321)+1,Settings!$C$7)))</f>
        <v/>
      </c>
      <c r="L321" s="21"/>
      <c r="M321" s="8"/>
      <c r="N321" s="10" t="str">
        <f aca="false">IF(E321="","",IF(J321=0,"Below threshold",IF(L321="",IF(Settings!$C$11&gt;K321,"Overdue - not deposited","Pending (not yet due)"),IF(L321&lt;=K321,"Deposited on time","Deposited late"))))</f>
        <v/>
      </c>
      <c r="O321" s="25" t="str">
        <f aca="false">IF(OR(J321="",J321=0,G321=""),"",IF(N321="Deposited on time",0,IF(N321="Pending (not yet due)",0,MAX(0,(YEAR(IF(L321="",Settings!$C$11,L321))-YEAR(G321))*12+MONTH(IF(L321="",Settings!$C$11,L321))-MONTH(G321)+1))))</f>
        <v/>
      </c>
      <c r="P321" s="23" t="str">
        <f aca="false">IF(O321="","",ROUND(J321*Settings!$C$10*O321,0))</f>
        <v/>
      </c>
    </row>
    <row r="322" customFormat="false" ht="15" hidden="false" customHeight="false" outlineLevel="0" collapsed="false">
      <c r="A322" s="8"/>
      <c r="B322" s="8"/>
      <c r="C322" s="8"/>
      <c r="D322" s="8"/>
      <c r="E322" s="8"/>
      <c r="F322" s="18"/>
      <c r="G322" s="21"/>
      <c r="H322" s="11" t="str">
        <f aca="false">IF(E322="","",IFERROR(INDEX(Rates!$B$6:$B$30,MATCH(E322,Rates!$A$6:$A$30,0)),"Not in rate table"))</f>
        <v/>
      </c>
      <c r="I322" s="22" t="str">
        <f aca="false">IF(E322="","",IFERROR(IF(F322&lt;=INDEX(Rates!$C$6:$C$30,MATCH(E322,Rates!$A$6:$A$30,0)),0,IF(D322="Yes",INDEX(Rates!$D$6:$D$30,MATCH(E322,Rates!$A$6:$A$30,0)),INDEX(Rates!$E$6:$E$30,MATCH(E322,Rates!$A$6:$A$30,0)))),0))</f>
        <v/>
      </c>
      <c r="J322" s="23" t="str">
        <f aca="false">IF(E322="","",ROUND(F322*I322,0))</f>
        <v/>
      </c>
      <c r="K322" s="24" t="str">
        <f aca="false">IF(OR(G322="",J322=0),"",IF(MONTH(G322)=3,DATE(YEAR(G322),Settings!$C$9,Settings!$C$8),DATE(YEAR(G322),MONTH(G322)+1,Settings!$C$7)))</f>
        <v/>
      </c>
      <c r="L322" s="21"/>
      <c r="M322" s="8"/>
      <c r="N322" s="10" t="str">
        <f aca="false">IF(E322="","",IF(J322=0,"Below threshold",IF(L322="",IF(Settings!$C$11&gt;K322,"Overdue - not deposited","Pending (not yet due)"),IF(L322&lt;=K322,"Deposited on time","Deposited late"))))</f>
        <v/>
      </c>
      <c r="O322" s="25" t="str">
        <f aca="false">IF(OR(J322="",J322=0,G322=""),"",IF(N322="Deposited on time",0,IF(N322="Pending (not yet due)",0,MAX(0,(YEAR(IF(L322="",Settings!$C$11,L322))-YEAR(G322))*12+MONTH(IF(L322="",Settings!$C$11,L322))-MONTH(G322)+1))))</f>
        <v/>
      </c>
      <c r="P322" s="23" t="str">
        <f aca="false">IF(O322="","",ROUND(J322*Settings!$C$10*O322,0))</f>
        <v/>
      </c>
    </row>
    <row r="323" customFormat="false" ht="15" hidden="false" customHeight="false" outlineLevel="0" collapsed="false">
      <c r="A323" s="8"/>
      <c r="B323" s="8"/>
      <c r="C323" s="8"/>
      <c r="D323" s="8"/>
      <c r="E323" s="8"/>
      <c r="F323" s="18"/>
      <c r="G323" s="21"/>
      <c r="H323" s="11" t="str">
        <f aca="false">IF(E323="","",IFERROR(INDEX(Rates!$B$6:$B$30,MATCH(E323,Rates!$A$6:$A$30,0)),"Not in rate table"))</f>
        <v/>
      </c>
      <c r="I323" s="22" t="str">
        <f aca="false">IF(E323="","",IFERROR(IF(F323&lt;=INDEX(Rates!$C$6:$C$30,MATCH(E323,Rates!$A$6:$A$30,0)),0,IF(D323="Yes",INDEX(Rates!$D$6:$D$30,MATCH(E323,Rates!$A$6:$A$30,0)),INDEX(Rates!$E$6:$E$30,MATCH(E323,Rates!$A$6:$A$30,0)))),0))</f>
        <v/>
      </c>
      <c r="J323" s="23" t="str">
        <f aca="false">IF(E323="","",ROUND(F323*I323,0))</f>
        <v/>
      </c>
      <c r="K323" s="24" t="str">
        <f aca="false">IF(OR(G323="",J323=0),"",IF(MONTH(G323)=3,DATE(YEAR(G323),Settings!$C$9,Settings!$C$8),DATE(YEAR(G323),MONTH(G323)+1,Settings!$C$7)))</f>
        <v/>
      </c>
      <c r="L323" s="21"/>
      <c r="M323" s="8"/>
      <c r="N323" s="10" t="str">
        <f aca="false">IF(E323="","",IF(J323=0,"Below threshold",IF(L323="",IF(Settings!$C$11&gt;K323,"Overdue - not deposited","Pending (not yet due)"),IF(L323&lt;=K323,"Deposited on time","Deposited late"))))</f>
        <v/>
      </c>
      <c r="O323" s="25" t="str">
        <f aca="false">IF(OR(J323="",J323=0,G323=""),"",IF(N323="Deposited on time",0,IF(N323="Pending (not yet due)",0,MAX(0,(YEAR(IF(L323="",Settings!$C$11,L323))-YEAR(G323))*12+MONTH(IF(L323="",Settings!$C$11,L323))-MONTH(G323)+1))))</f>
        <v/>
      </c>
      <c r="P323" s="23" t="str">
        <f aca="false">IF(O323="","",ROUND(J323*Settings!$C$10*O323,0))</f>
        <v/>
      </c>
    </row>
    <row r="324" customFormat="false" ht="15" hidden="false" customHeight="false" outlineLevel="0" collapsed="false">
      <c r="A324" s="8"/>
      <c r="B324" s="8"/>
      <c r="C324" s="8"/>
      <c r="D324" s="8"/>
      <c r="E324" s="8"/>
      <c r="F324" s="18"/>
      <c r="G324" s="21"/>
      <c r="H324" s="11" t="str">
        <f aca="false">IF(E324="","",IFERROR(INDEX(Rates!$B$6:$B$30,MATCH(E324,Rates!$A$6:$A$30,0)),"Not in rate table"))</f>
        <v/>
      </c>
      <c r="I324" s="22" t="str">
        <f aca="false">IF(E324="","",IFERROR(IF(F324&lt;=INDEX(Rates!$C$6:$C$30,MATCH(E324,Rates!$A$6:$A$30,0)),0,IF(D324="Yes",INDEX(Rates!$D$6:$D$30,MATCH(E324,Rates!$A$6:$A$30,0)),INDEX(Rates!$E$6:$E$30,MATCH(E324,Rates!$A$6:$A$30,0)))),0))</f>
        <v/>
      </c>
      <c r="J324" s="23" t="str">
        <f aca="false">IF(E324="","",ROUND(F324*I324,0))</f>
        <v/>
      </c>
      <c r="K324" s="24" t="str">
        <f aca="false">IF(OR(G324="",J324=0),"",IF(MONTH(G324)=3,DATE(YEAR(G324),Settings!$C$9,Settings!$C$8),DATE(YEAR(G324),MONTH(G324)+1,Settings!$C$7)))</f>
        <v/>
      </c>
      <c r="L324" s="21"/>
      <c r="M324" s="8"/>
      <c r="N324" s="10" t="str">
        <f aca="false">IF(E324="","",IF(J324=0,"Below threshold",IF(L324="",IF(Settings!$C$11&gt;K324,"Overdue - not deposited","Pending (not yet due)"),IF(L324&lt;=K324,"Deposited on time","Deposited late"))))</f>
        <v/>
      </c>
      <c r="O324" s="25" t="str">
        <f aca="false">IF(OR(J324="",J324=0,G324=""),"",IF(N324="Deposited on time",0,IF(N324="Pending (not yet due)",0,MAX(0,(YEAR(IF(L324="",Settings!$C$11,L324))-YEAR(G324))*12+MONTH(IF(L324="",Settings!$C$11,L324))-MONTH(G324)+1))))</f>
        <v/>
      </c>
      <c r="P324" s="23" t="str">
        <f aca="false">IF(O324="","",ROUND(J324*Settings!$C$10*O324,0))</f>
        <v/>
      </c>
    </row>
    <row r="325" customFormat="false" ht="15" hidden="false" customHeight="false" outlineLevel="0" collapsed="false">
      <c r="A325" s="8"/>
      <c r="B325" s="8"/>
      <c r="C325" s="8"/>
      <c r="D325" s="8"/>
      <c r="E325" s="8"/>
      <c r="F325" s="18"/>
      <c r="G325" s="21"/>
      <c r="H325" s="11" t="str">
        <f aca="false">IF(E325="","",IFERROR(INDEX(Rates!$B$6:$B$30,MATCH(E325,Rates!$A$6:$A$30,0)),"Not in rate table"))</f>
        <v/>
      </c>
      <c r="I325" s="22" t="str">
        <f aca="false">IF(E325="","",IFERROR(IF(F325&lt;=INDEX(Rates!$C$6:$C$30,MATCH(E325,Rates!$A$6:$A$30,0)),0,IF(D325="Yes",INDEX(Rates!$D$6:$D$30,MATCH(E325,Rates!$A$6:$A$30,0)),INDEX(Rates!$E$6:$E$30,MATCH(E325,Rates!$A$6:$A$30,0)))),0))</f>
        <v/>
      </c>
      <c r="J325" s="23" t="str">
        <f aca="false">IF(E325="","",ROUND(F325*I325,0))</f>
        <v/>
      </c>
      <c r="K325" s="24" t="str">
        <f aca="false">IF(OR(G325="",J325=0),"",IF(MONTH(G325)=3,DATE(YEAR(G325),Settings!$C$9,Settings!$C$8),DATE(YEAR(G325),MONTH(G325)+1,Settings!$C$7)))</f>
        <v/>
      </c>
      <c r="L325" s="21"/>
      <c r="M325" s="8"/>
      <c r="N325" s="10" t="str">
        <f aca="false">IF(E325="","",IF(J325=0,"Below threshold",IF(L325="",IF(Settings!$C$11&gt;K325,"Overdue - not deposited","Pending (not yet due)"),IF(L325&lt;=K325,"Deposited on time","Deposited late"))))</f>
        <v/>
      </c>
      <c r="O325" s="25" t="str">
        <f aca="false">IF(OR(J325="",J325=0,G325=""),"",IF(N325="Deposited on time",0,IF(N325="Pending (not yet due)",0,MAX(0,(YEAR(IF(L325="",Settings!$C$11,L325))-YEAR(G325))*12+MONTH(IF(L325="",Settings!$C$11,L325))-MONTH(G325)+1))))</f>
        <v/>
      </c>
      <c r="P325" s="23" t="str">
        <f aca="false">IF(O325="","",ROUND(J325*Settings!$C$10*O325,0))</f>
        <v/>
      </c>
    </row>
    <row r="326" customFormat="false" ht="15" hidden="false" customHeight="false" outlineLevel="0" collapsed="false">
      <c r="A326" s="8"/>
      <c r="B326" s="8"/>
      <c r="C326" s="8"/>
      <c r="D326" s="8"/>
      <c r="E326" s="8"/>
      <c r="F326" s="18"/>
      <c r="G326" s="21"/>
      <c r="H326" s="11" t="str">
        <f aca="false">IF(E326="","",IFERROR(INDEX(Rates!$B$6:$B$30,MATCH(E326,Rates!$A$6:$A$30,0)),"Not in rate table"))</f>
        <v/>
      </c>
      <c r="I326" s="22" t="str">
        <f aca="false">IF(E326="","",IFERROR(IF(F326&lt;=INDEX(Rates!$C$6:$C$30,MATCH(E326,Rates!$A$6:$A$30,0)),0,IF(D326="Yes",INDEX(Rates!$D$6:$D$30,MATCH(E326,Rates!$A$6:$A$30,0)),INDEX(Rates!$E$6:$E$30,MATCH(E326,Rates!$A$6:$A$30,0)))),0))</f>
        <v/>
      </c>
      <c r="J326" s="23" t="str">
        <f aca="false">IF(E326="","",ROUND(F326*I326,0))</f>
        <v/>
      </c>
      <c r="K326" s="24" t="str">
        <f aca="false">IF(OR(G326="",J326=0),"",IF(MONTH(G326)=3,DATE(YEAR(G326),Settings!$C$9,Settings!$C$8),DATE(YEAR(G326),MONTH(G326)+1,Settings!$C$7)))</f>
        <v/>
      </c>
      <c r="L326" s="21"/>
      <c r="M326" s="8"/>
      <c r="N326" s="10" t="str">
        <f aca="false">IF(E326="","",IF(J326=0,"Below threshold",IF(L326="",IF(Settings!$C$11&gt;K326,"Overdue - not deposited","Pending (not yet due)"),IF(L326&lt;=K326,"Deposited on time","Deposited late"))))</f>
        <v/>
      </c>
      <c r="O326" s="25" t="str">
        <f aca="false">IF(OR(J326="",J326=0,G326=""),"",IF(N326="Deposited on time",0,IF(N326="Pending (not yet due)",0,MAX(0,(YEAR(IF(L326="",Settings!$C$11,L326))-YEAR(G326))*12+MONTH(IF(L326="",Settings!$C$11,L326))-MONTH(G326)+1))))</f>
        <v/>
      </c>
      <c r="P326" s="23" t="str">
        <f aca="false">IF(O326="","",ROUND(J326*Settings!$C$10*O326,0))</f>
        <v/>
      </c>
    </row>
    <row r="327" customFormat="false" ht="15" hidden="false" customHeight="false" outlineLevel="0" collapsed="false">
      <c r="A327" s="8"/>
      <c r="B327" s="8"/>
      <c r="C327" s="8"/>
      <c r="D327" s="8"/>
      <c r="E327" s="8"/>
      <c r="F327" s="18"/>
      <c r="G327" s="21"/>
      <c r="H327" s="11" t="str">
        <f aca="false">IF(E327="","",IFERROR(INDEX(Rates!$B$6:$B$30,MATCH(E327,Rates!$A$6:$A$30,0)),"Not in rate table"))</f>
        <v/>
      </c>
      <c r="I327" s="22" t="str">
        <f aca="false">IF(E327="","",IFERROR(IF(F327&lt;=INDEX(Rates!$C$6:$C$30,MATCH(E327,Rates!$A$6:$A$30,0)),0,IF(D327="Yes",INDEX(Rates!$D$6:$D$30,MATCH(E327,Rates!$A$6:$A$30,0)),INDEX(Rates!$E$6:$E$30,MATCH(E327,Rates!$A$6:$A$30,0)))),0))</f>
        <v/>
      </c>
      <c r="J327" s="23" t="str">
        <f aca="false">IF(E327="","",ROUND(F327*I327,0))</f>
        <v/>
      </c>
      <c r="K327" s="24" t="str">
        <f aca="false">IF(OR(G327="",J327=0),"",IF(MONTH(G327)=3,DATE(YEAR(G327),Settings!$C$9,Settings!$C$8),DATE(YEAR(G327),MONTH(G327)+1,Settings!$C$7)))</f>
        <v/>
      </c>
      <c r="L327" s="21"/>
      <c r="M327" s="8"/>
      <c r="N327" s="10" t="str">
        <f aca="false">IF(E327="","",IF(J327=0,"Below threshold",IF(L327="",IF(Settings!$C$11&gt;K327,"Overdue - not deposited","Pending (not yet due)"),IF(L327&lt;=K327,"Deposited on time","Deposited late"))))</f>
        <v/>
      </c>
      <c r="O327" s="25" t="str">
        <f aca="false">IF(OR(J327="",J327=0,G327=""),"",IF(N327="Deposited on time",0,IF(N327="Pending (not yet due)",0,MAX(0,(YEAR(IF(L327="",Settings!$C$11,L327))-YEAR(G327))*12+MONTH(IF(L327="",Settings!$C$11,L327))-MONTH(G327)+1))))</f>
        <v/>
      </c>
      <c r="P327" s="23" t="str">
        <f aca="false">IF(O327="","",ROUND(J327*Settings!$C$10*O327,0))</f>
        <v/>
      </c>
    </row>
    <row r="328" customFormat="false" ht="15" hidden="false" customHeight="false" outlineLevel="0" collapsed="false">
      <c r="A328" s="8"/>
      <c r="B328" s="8"/>
      <c r="C328" s="8"/>
      <c r="D328" s="8"/>
      <c r="E328" s="8"/>
      <c r="F328" s="18"/>
      <c r="G328" s="21"/>
      <c r="H328" s="11" t="str">
        <f aca="false">IF(E328="","",IFERROR(INDEX(Rates!$B$6:$B$30,MATCH(E328,Rates!$A$6:$A$30,0)),"Not in rate table"))</f>
        <v/>
      </c>
      <c r="I328" s="22" t="str">
        <f aca="false">IF(E328="","",IFERROR(IF(F328&lt;=INDEX(Rates!$C$6:$C$30,MATCH(E328,Rates!$A$6:$A$30,0)),0,IF(D328="Yes",INDEX(Rates!$D$6:$D$30,MATCH(E328,Rates!$A$6:$A$30,0)),INDEX(Rates!$E$6:$E$30,MATCH(E328,Rates!$A$6:$A$30,0)))),0))</f>
        <v/>
      </c>
      <c r="J328" s="23" t="str">
        <f aca="false">IF(E328="","",ROUND(F328*I328,0))</f>
        <v/>
      </c>
      <c r="K328" s="24" t="str">
        <f aca="false">IF(OR(G328="",J328=0),"",IF(MONTH(G328)=3,DATE(YEAR(G328),Settings!$C$9,Settings!$C$8),DATE(YEAR(G328),MONTH(G328)+1,Settings!$C$7)))</f>
        <v/>
      </c>
      <c r="L328" s="21"/>
      <c r="M328" s="8"/>
      <c r="N328" s="10" t="str">
        <f aca="false">IF(E328="","",IF(J328=0,"Below threshold",IF(L328="",IF(Settings!$C$11&gt;K328,"Overdue - not deposited","Pending (not yet due)"),IF(L328&lt;=K328,"Deposited on time","Deposited late"))))</f>
        <v/>
      </c>
      <c r="O328" s="25" t="str">
        <f aca="false">IF(OR(J328="",J328=0,G328=""),"",IF(N328="Deposited on time",0,IF(N328="Pending (not yet due)",0,MAX(0,(YEAR(IF(L328="",Settings!$C$11,L328))-YEAR(G328))*12+MONTH(IF(L328="",Settings!$C$11,L328))-MONTH(G328)+1))))</f>
        <v/>
      </c>
      <c r="P328" s="23" t="str">
        <f aca="false">IF(O328="","",ROUND(J328*Settings!$C$10*O328,0))</f>
        <v/>
      </c>
    </row>
    <row r="329" customFormat="false" ht="15" hidden="false" customHeight="false" outlineLevel="0" collapsed="false">
      <c r="A329" s="8"/>
      <c r="B329" s="8"/>
      <c r="C329" s="8"/>
      <c r="D329" s="8"/>
      <c r="E329" s="8"/>
      <c r="F329" s="18"/>
      <c r="G329" s="21"/>
      <c r="H329" s="11" t="str">
        <f aca="false">IF(E329="","",IFERROR(INDEX(Rates!$B$6:$B$30,MATCH(E329,Rates!$A$6:$A$30,0)),"Not in rate table"))</f>
        <v/>
      </c>
      <c r="I329" s="22" t="str">
        <f aca="false">IF(E329="","",IFERROR(IF(F329&lt;=INDEX(Rates!$C$6:$C$30,MATCH(E329,Rates!$A$6:$A$30,0)),0,IF(D329="Yes",INDEX(Rates!$D$6:$D$30,MATCH(E329,Rates!$A$6:$A$30,0)),INDEX(Rates!$E$6:$E$30,MATCH(E329,Rates!$A$6:$A$30,0)))),0))</f>
        <v/>
      </c>
      <c r="J329" s="23" t="str">
        <f aca="false">IF(E329="","",ROUND(F329*I329,0))</f>
        <v/>
      </c>
      <c r="K329" s="24" t="str">
        <f aca="false">IF(OR(G329="",J329=0),"",IF(MONTH(G329)=3,DATE(YEAR(G329),Settings!$C$9,Settings!$C$8),DATE(YEAR(G329),MONTH(G329)+1,Settings!$C$7)))</f>
        <v/>
      </c>
      <c r="L329" s="21"/>
      <c r="M329" s="8"/>
      <c r="N329" s="10" t="str">
        <f aca="false">IF(E329="","",IF(J329=0,"Below threshold",IF(L329="",IF(Settings!$C$11&gt;K329,"Overdue - not deposited","Pending (not yet due)"),IF(L329&lt;=K329,"Deposited on time","Deposited late"))))</f>
        <v/>
      </c>
      <c r="O329" s="25" t="str">
        <f aca="false">IF(OR(J329="",J329=0,G329=""),"",IF(N329="Deposited on time",0,IF(N329="Pending (not yet due)",0,MAX(0,(YEAR(IF(L329="",Settings!$C$11,L329))-YEAR(G329))*12+MONTH(IF(L329="",Settings!$C$11,L329))-MONTH(G329)+1))))</f>
        <v/>
      </c>
      <c r="P329" s="23" t="str">
        <f aca="false">IF(O329="","",ROUND(J329*Settings!$C$10*O329,0))</f>
        <v/>
      </c>
    </row>
    <row r="330" customFormat="false" ht="15" hidden="false" customHeight="false" outlineLevel="0" collapsed="false">
      <c r="A330" s="8"/>
      <c r="B330" s="8"/>
      <c r="C330" s="8"/>
      <c r="D330" s="8"/>
      <c r="E330" s="8"/>
      <c r="F330" s="18"/>
      <c r="G330" s="21"/>
      <c r="H330" s="11" t="str">
        <f aca="false">IF(E330="","",IFERROR(INDEX(Rates!$B$6:$B$30,MATCH(E330,Rates!$A$6:$A$30,0)),"Not in rate table"))</f>
        <v/>
      </c>
      <c r="I330" s="22" t="str">
        <f aca="false">IF(E330="","",IFERROR(IF(F330&lt;=INDEX(Rates!$C$6:$C$30,MATCH(E330,Rates!$A$6:$A$30,0)),0,IF(D330="Yes",INDEX(Rates!$D$6:$D$30,MATCH(E330,Rates!$A$6:$A$30,0)),INDEX(Rates!$E$6:$E$30,MATCH(E330,Rates!$A$6:$A$30,0)))),0))</f>
        <v/>
      </c>
      <c r="J330" s="23" t="str">
        <f aca="false">IF(E330="","",ROUND(F330*I330,0))</f>
        <v/>
      </c>
      <c r="K330" s="24" t="str">
        <f aca="false">IF(OR(G330="",J330=0),"",IF(MONTH(G330)=3,DATE(YEAR(G330),Settings!$C$9,Settings!$C$8),DATE(YEAR(G330),MONTH(G330)+1,Settings!$C$7)))</f>
        <v/>
      </c>
      <c r="L330" s="21"/>
      <c r="M330" s="8"/>
      <c r="N330" s="10" t="str">
        <f aca="false">IF(E330="","",IF(J330=0,"Below threshold",IF(L330="",IF(Settings!$C$11&gt;K330,"Overdue - not deposited","Pending (not yet due)"),IF(L330&lt;=K330,"Deposited on time","Deposited late"))))</f>
        <v/>
      </c>
      <c r="O330" s="25" t="str">
        <f aca="false">IF(OR(J330="",J330=0,G330=""),"",IF(N330="Deposited on time",0,IF(N330="Pending (not yet due)",0,MAX(0,(YEAR(IF(L330="",Settings!$C$11,L330))-YEAR(G330))*12+MONTH(IF(L330="",Settings!$C$11,L330))-MONTH(G330)+1))))</f>
        <v/>
      </c>
      <c r="P330" s="23" t="str">
        <f aca="false">IF(O330="","",ROUND(J330*Settings!$C$10*O330,0))</f>
        <v/>
      </c>
    </row>
    <row r="331" customFormat="false" ht="15" hidden="false" customHeight="false" outlineLevel="0" collapsed="false">
      <c r="A331" s="8"/>
      <c r="B331" s="8"/>
      <c r="C331" s="8"/>
      <c r="D331" s="8"/>
      <c r="E331" s="8"/>
      <c r="F331" s="18"/>
      <c r="G331" s="21"/>
      <c r="H331" s="11" t="str">
        <f aca="false">IF(E331="","",IFERROR(INDEX(Rates!$B$6:$B$30,MATCH(E331,Rates!$A$6:$A$30,0)),"Not in rate table"))</f>
        <v/>
      </c>
      <c r="I331" s="22" t="str">
        <f aca="false">IF(E331="","",IFERROR(IF(F331&lt;=INDEX(Rates!$C$6:$C$30,MATCH(E331,Rates!$A$6:$A$30,0)),0,IF(D331="Yes",INDEX(Rates!$D$6:$D$30,MATCH(E331,Rates!$A$6:$A$30,0)),INDEX(Rates!$E$6:$E$30,MATCH(E331,Rates!$A$6:$A$30,0)))),0))</f>
        <v/>
      </c>
      <c r="J331" s="23" t="str">
        <f aca="false">IF(E331="","",ROUND(F331*I331,0))</f>
        <v/>
      </c>
      <c r="K331" s="24" t="str">
        <f aca="false">IF(OR(G331="",J331=0),"",IF(MONTH(G331)=3,DATE(YEAR(G331),Settings!$C$9,Settings!$C$8),DATE(YEAR(G331),MONTH(G331)+1,Settings!$C$7)))</f>
        <v/>
      </c>
      <c r="L331" s="21"/>
      <c r="M331" s="8"/>
      <c r="N331" s="10" t="str">
        <f aca="false">IF(E331="","",IF(J331=0,"Below threshold",IF(L331="",IF(Settings!$C$11&gt;K331,"Overdue - not deposited","Pending (not yet due)"),IF(L331&lt;=K331,"Deposited on time","Deposited late"))))</f>
        <v/>
      </c>
      <c r="O331" s="25" t="str">
        <f aca="false">IF(OR(J331="",J331=0,G331=""),"",IF(N331="Deposited on time",0,IF(N331="Pending (not yet due)",0,MAX(0,(YEAR(IF(L331="",Settings!$C$11,L331))-YEAR(G331))*12+MONTH(IF(L331="",Settings!$C$11,L331))-MONTH(G331)+1))))</f>
        <v/>
      </c>
      <c r="P331" s="23" t="str">
        <f aca="false">IF(O331="","",ROUND(J331*Settings!$C$10*O331,0))</f>
        <v/>
      </c>
    </row>
    <row r="332" customFormat="false" ht="15" hidden="false" customHeight="false" outlineLevel="0" collapsed="false">
      <c r="A332" s="8"/>
      <c r="B332" s="8"/>
      <c r="C332" s="8"/>
      <c r="D332" s="8"/>
      <c r="E332" s="8"/>
      <c r="F332" s="18"/>
      <c r="G332" s="21"/>
      <c r="H332" s="11" t="str">
        <f aca="false">IF(E332="","",IFERROR(INDEX(Rates!$B$6:$B$30,MATCH(E332,Rates!$A$6:$A$30,0)),"Not in rate table"))</f>
        <v/>
      </c>
      <c r="I332" s="22" t="str">
        <f aca="false">IF(E332="","",IFERROR(IF(F332&lt;=INDEX(Rates!$C$6:$C$30,MATCH(E332,Rates!$A$6:$A$30,0)),0,IF(D332="Yes",INDEX(Rates!$D$6:$D$30,MATCH(E332,Rates!$A$6:$A$30,0)),INDEX(Rates!$E$6:$E$30,MATCH(E332,Rates!$A$6:$A$30,0)))),0))</f>
        <v/>
      </c>
      <c r="J332" s="23" t="str">
        <f aca="false">IF(E332="","",ROUND(F332*I332,0))</f>
        <v/>
      </c>
      <c r="K332" s="24" t="str">
        <f aca="false">IF(OR(G332="",J332=0),"",IF(MONTH(G332)=3,DATE(YEAR(G332),Settings!$C$9,Settings!$C$8),DATE(YEAR(G332),MONTH(G332)+1,Settings!$C$7)))</f>
        <v/>
      </c>
      <c r="L332" s="21"/>
      <c r="M332" s="8"/>
      <c r="N332" s="10" t="str">
        <f aca="false">IF(E332="","",IF(J332=0,"Below threshold",IF(L332="",IF(Settings!$C$11&gt;K332,"Overdue - not deposited","Pending (not yet due)"),IF(L332&lt;=K332,"Deposited on time","Deposited late"))))</f>
        <v/>
      </c>
      <c r="O332" s="25" t="str">
        <f aca="false">IF(OR(J332="",J332=0,G332=""),"",IF(N332="Deposited on time",0,IF(N332="Pending (not yet due)",0,MAX(0,(YEAR(IF(L332="",Settings!$C$11,L332))-YEAR(G332))*12+MONTH(IF(L332="",Settings!$C$11,L332))-MONTH(G332)+1))))</f>
        <v/>
      </c>
      <c r="P332" s="23" t="str">
        <f aca="false">IF(O332="","",ROUND(J332*Settings!$C$10*O332,0))</f>
        <v/>
      </c>
    </row>
    <row r="333" customFormat="false" ht="15" hidden="false" customHeight="false" outlineLevel="0" collapsed="false">
      <c r="A333" s="8"/>
      <c r="B333" s="8"/>
      <c r="C333" s="8"/>
      <c r="D333" s="8"/>
      <c r="E333" s="8"/>
      <c r="F333" s="18"/>
      <c r="G333" s="21"/>
      <c r="H333" s="11" t="str">
        <f aca="false">IF(E333="","",IFERROR(INDEX(Rates!$B$6:$B$30,MATCH(E333,Rates!$A$6:$A$30,0)),"Not in rate table"))</f>
        <v/>
      </c>
      <c r="I333" s="22" t="str">
        <f aca="false">IF(E333="","",IFERROR(IF(F333&lt;=INDEX(Rates!$C$6:$C$30,MATCH(E333,Rates!$A$6:$A$30,0)),0,IF(D333="Yes",INDEX(Rates!$D$6:$D$30,MATCH(E333,Rates!$A$6:$A$30,0)),INDEX(Rates!$E$6:$E$30,MATCH(E333,Rates!$A$6:$A$30,0)))),0))</f>
        <v/>
      </c>
      <c r="J333" s="23" t="str">
        <f aca="false">IF(E333="","",ROUND(F333*I333,0))</f>
        <v/>
      </c>
      <c r="K333" s="24" t="str">
        <f aca="false">IF(OR(G333="",J333=0),"",IF(MONTH(G333)=3,DATE(YEAR(G333),Settings!$C$9,Settings!$C$8),DATE(YEAR(G333),MONTH(G333)+1,Settings!$C$7)))</f>
        <v/>
      </c>
      <c r="L333" s="21"/>
      <c r="M333" s="8"/>
      <c r="N333" s="10" t="str">
        <f aca="false">IF(E333="","",IF(J333=0,"Below threshold",IF(L333="",IF(Settings!$C$11&gt;K333,"Overdue - not deposited","Pending (not yet due)"),IF(L333&lt;=K333,"Deposited on time","Deposited late"))))</f>
        <v/>
      </c>
      <c r="O333" s="25" t="str">
        <f aca="false">IF(OR(J333="",J333=0,G333=""),"",IF(N333="Deposited on time",0,IF(N333="Pending (not yet due)",0,MAX(0,(YEAR(IF(L333="",Settings!$C$11,L333))-YEAR(G333))*12+MONTH(IF(L333="",Settings!$C$11,L333))-MONTH(G333)+1))))</f>
        <v/>
      </c>
      <c r="P333" s="23" t="str">
        <f aca="false">IF(O333="","",ROUND(J333*Settings!$C$10*O333,0))</f>
        <v/>
      </c>
    </row>
    <row r="334" customFormat="false" ht="15" hidden="false" customHeight="false" outlineLevel="0" collapsed="false">
      <c r="A334" s="8"/>
      <c r="B334" s="8"/>
      <c r="C334" s="8"/>
      <c r="D334" s="8"/>
      <c r="E334" s="8"/>
      <c r="F334" s="18"/>
      <c r="G334" s="21"/>
      <c r="H334" s="11" t="str">
        <f aca="false">IF(E334="","",IFERROR(INDEX(Rates!$B$6:$B$30,MATCH(E334,Rates!$A$6:$A$30,0)),"Not in rate table"))</f>
        <v/>
      </c>
      <c r="I334" s="22" t="str">
        <f aca="false">IF(E334="","",IFERROR(IF(F334&lt;=INDEX(Rates!$C$6:$C$30,MATCH(E334,Rates!$A$6:$A$30,0)),0,IF(D334="Yes",INDEX(Rates!$D$6:$D$30,MATCH(E334,Rates!$A$6:$A$30,0)),INDEX(Rates!$E$6:$E$30,MATCH(E334,Rates!$A$6:$A$30,0)))),0))</f>
        <v/>
      </c>
      <c r="J334" s="23" t="str">
        <f aca="false">IF(E334="","",ROUND(F334*I334,0))</f>
        <v/>
      </c>
      <c r="K334" s="24" t="str">
        <f aca="false">IF(OR(G334="",J334=0),"",IF(MONTH(G334)=3,DATE(YEAR(G334),Settings!$C$9,Settings!$C$8),DATE(YEAR(G334),MONTH(G334)+1,Settings!$C$7)))</f>
        <v/>
      </c>
      <c r="L334" s="21"/>
      <c r="M334" s="8"/>
      <c r="N334" s="10" t="str">
        <f aca="false">IF(E334="","",IF(J334=0,"Below threshold",IF(L334="",IF(Settings!$C$11&gt;K334,"Overdue - not deposited","Pending (not yet due)"),IF(L334&lt;=K334,"Deposited on time","Deposited late"))))</f>
        <v/>
      </c>
      <c r="O334" s="25" t="str">
        <f aca="false">IF(OR(J334="",J334=0,G334=""),"",IF(N334="Deposited on time",0,IF(N334="Pending (not yet due)",0,MAX(0,(YEAR(IF(L334="",Settings!$C$11,L334))-YEAR(G334))*12+MONTH(IF(L334="",Settings!$C$11,L334))-MONTH(G334)+1))))</f>
        <v/>
      </c>
      <c r="P334" s="23" t="str">
        <f aca="false">IF(O334="","",ROUND(J334*Settings!$C$10*O334,0))</f>
        <v/>
      </c>
    </row>
    <row r="335" customFormat="false" ht="15" hidden="false" customHeight="false" outlineLevel="0" collapsed="false">
      <c r="A335" s="8"/>
      <c r="B335" s="8"/>
      <c r="C335" s="8"/>
      <c r="D335" s="8"/>
      <c r="E335" s="8"/>
      <c r="F335" s="18"/>
      <c r="G335" s="21"/>
      <c r="H335" s="11" t="str">
        <f aca="false">IF(E335="","",IFERROR(INDEX(Rates!$B$6:$B$30,MATCH(E335,Rates!$A$6:$A$30,0)),"Not in rate table"))</f>
        <v/>
      </c>
      <c r="I335" s="22" t="str">
        <f aca="false">IF(E335="","",IFERROR(IF(F335&lt;=INDEX(Rates!$C$6:$C$30,MATCH(E335,Rates!$A$6:$A$30,0)),0,IF(D335="Yes",INDEX(Rates!$D$6:$D$30,MATCH(E335,Rates!$A$6:$A$30,0)),INDEX(Rates!$E$6:$E$30,MATCH(E335,Rates!$A$6:$A$30,0)))),0))</f>
        <v/>
      </c>
      <c r="J335" s="23" t="str">
        <f aca="false">IF(E335="","",ROUND(F335*I335,0))</f>
        <v/>
      </c>
      <c r="K335" s="24" t="str">
        <f aca="false">IF(OR(G335="",J335=0),"",IF(MONTH(G335)=3,DATE(YEAR(G335),Settings!$C$9,Settings!$C$8),DATE(YEAR(G335),MONTH(G335)+1,Settings!$C$7)))</f>
        <v/>
      </c>
      <c r="L335" s="21"/>
      <c r="M335" s="8"/>
      <c r="N335" s="10" t="str">
        <f aca="false">IF(E335="","",IF(J335=0,"Below threshold",IF(L335="",IF(Settings!$C$11&gt;K335,"Overdue - not deposited","Pending (not yet due)"),IF(L335&lt;=K335,"Deposited on time","Deposited late"))))</f>
        <v/>
      </c>
      <c r="O335" s="25" t="str">
        <f aca="false">IF(OR(J335="",J335=0,G335=""),"",IF(N335="Deposited on time",0,IF(N335="Pending (not yet due)",0,MAX(0,(YEAR(IF(L335="",Settings!$C$11,L335))-YEAR(G335))*12+MONTH(IF(L335="",Settings!$C$11,L335))-MONTH(G335)+1))))</f>
        <v/>
      </c>
      <c r="P335" s="23" t="str">
        <f aca="false">IF(O335="","",ROUND(J335*Settings!$C$10*O335,0))</f>
        <v/>
      </c>
    </row>
    <row r="336" customFormat="false" ht="15" hidden="false" customHeight="false" outlineLevel="0" collapsed="false">
      <c r="A336" s="8"/>
      <c r="B336" s="8"/>
      <c r="C336" s="8"/>
      <c r="D336" s="8"/>
      <c r="E336" s="8"/>
      <c r="F336" s="18"/>
      <c r="G336" s="21"/>
      <c r="H336" s="11" t="str">
        <f aca="false">IF(E336="","",IFERROR(INDEX(Rates!$B$6:$B$30,MATCH(E336,Rates!$A$6:$A$30,0)),"Not in rate table"))</f>
        <v/>
      </c>
      <c r="I336" s="22" t="str">
        <f aca="false">IF(E336="","",IFERROR(IF(F336&lt;=INDEX(Rates!$C$6:$C$30,MATCH(E336,Rates!$A$6:$A$30,0)),0,IF(D336="Yes",INDEX(Rates!$D$6:$D$30,MATCH(E336,Rates!$A$6:$A$30,0)),INDEX(Rates!$E$6:$E$30,MATCH(E336,Rates!$A$6:$A$30,0)))),0))</f>
        <v/>
      </c>
      <c r="J336" s="23" t="str">
        <f aca="false">IF(E336="","",ROUND(F336*I336,0))</f>
        <v/>
      </c>
      <c r="K336" s="24" t="str">
        <f aca="false">IF(OR(G336="",J336=0),"",IF(MONTH(G336)=3,DATE(YEAR(G336),Settings!$C$9,Settings!$C$8),DATE(YEAR(G336),MONTH(G336)+1,Settings!$C$7)))</f>
        <v/>
      </c>
      <c r="L336" s="21"/>
      <c r="M336" s="8"/>
      <c r="N336" s="10" t="str">
        <f aca="false">IF(E336="","",IF(J336=0,"Below threshold",IF(L336="",IF(Settings!$C$11&gt;K336,"Overdue - not deposited","Pending (not yet due)"),IF(L336&lt;=K336,"Deposited on time","Deposited late"))))</f>
        <v/>
      </c>
      <c r="O336" s="25" t="str">
        <f aca="false">IF(OR(J336="",J336=0,G336=""),"",IF(N336="Deposited on time",0,IF(N336="Pending (not yet due)",0,MAX(0,(YEAR(IF(L336="",Settings!$C$11,L336))-YEAR(G336))*12+MONTH(IF(L336="",Settings!$C$11,L336))-MONTH(G336)+1))))</f>
        <v/>
      </c>
      <c r="P336" s="23" t="str">
        <f aca="false">IF(O336="","",ROUND(J336*Settings!$C$10*O336,0))</f>
        <v/>
      </c>
    </row>
    <row r="337" customFormat="false" ht="15" hidden="false" customHeight="false" outlineLevel="0" collapsed="false">
      <c r="A337" s="8"/>
      <c r="B337" s="8"/>
      <c r="C337" s="8"/>
      <c r="D337" s="8"/>
      <c r="E337" s="8"/>
      <c r="F337" s="18"/>
      <c r="G337" s="21"/>
      <c r="H337" s="11" t="str">
        <f aca="false">IF(E337="","",IFERROR(INDEX(Rates!$B$6:$B$30,MATCH(E337,Rates!$A$6:$A$30,0)),"Not in rate table"))</f>
        <v/>
      </c>
      <c r="I337" s="22" t="str">
        <f aca="false">IF(E337="","",IFERROR(IF(F337&lt;=INDEX(Rates!$C$6:$C$30,MATCH(E337,Rates!$A$6:$A$30,0)),0,IF(D337="Yes",INDEX(Rates!$D$6:$D$30,MATCH(E337,Rates!$A$6:$A$30,0)),INDEX(Rates!$E$6:$E$30,MATCH(E337,Rates!$A$6:$A$30,0)))),0))</f>
        <v/>
      </c>
      <c r="J337" s="23" t="str">
        <f aca="false">IF(E337="","",ROUND(F337*I337,0))</f>
        <v/>
      </c>
      <c r="K337" s="24" t="str">
        <f aca="false">IF(OR(G337="",J337=0),"",IF(MONTH(G337)=3,DATE(YEAR(G337),Settings!$C$9,Settings!$C$8),DATE(YEAR(G337),MONTH(G337)+1,Settings!$C$7)))</f>
        <v/>
      </c>
      <c r="L337" s="21"/>
      <c r="M337" s="8"/>
      <c r="N337" s="10" t="str">
        <f aca="false">IF(E337="","",IF(J337=0,"Below threshold",IF(L337="",IF(Settings!$C$11&gt;K337,"Overdue - not deposited","Pending (not yet due)"),IF(L337&lt;=K337,"Deposited on time","Deposited late"))))</f>
        <v/>
      </c>
      <c r="O337" s="25" t="str">
        <f aca="false">IF(OR(J337="",J337=0,G337=""),"",IF(N337="Deposited on time",0,IF(N337="Pending (not yet due)",0,MAX(0,(YEAR(IF(L337="",Settings!$C$11,L337))-YEAR(G337))*12+MONTH(IF(L337="",Settings!$C$11,L337))-MONTH(G337)+1))))</f>
        <v/>
      </c>
      <c r="P337" s="23" t="str">
        <f aca="false">IF(O337="","",ROUND(J337*Settings!$C$10*O337,0))</f>
        <v/>
      </c>
    </row>
    <row r="338" customFormat="false" ht="15" hidden="false" customHeight="false" outlineLevel="0" collapsed="false">
      <c r="A338" s="8"/>
      <c r="B338" s="8"/>
      <c r="C338" s="8"/>
      <c r="D338" s="8"/>
      <c r="E338" s="8"/>
      <c r="F338" s="18"/>
      <c r="G338" s="21"/>
      <c r="H338" s="11" t="str">
        <f aca="false">IF(E338="","",IFERROR(INDEX(Rates!$B$6:$B$30,MATCH(E338,Rates!$A$6:$A$30,0)),"Not in rate table"))</f>
        <v/>
      </c>
      <c r="I338" s="22" t="str">
        <f aca="false">IF(E338="","",IFERROR(IF(F338&lt;=INDEX(Rates!$C$6:$C$30,MATCH(E338,Rates!$A$6:$A$30,0)),0,IF(D338="Yes",INDEX(Rates!$D$6:$D$30,MATCH(E338,Rates!$A$6:$A$30,0)),INDEX(Rates!$E$6:$E$30,MATCH(E338,Rates!$A$6:$A$30,0)))),0))</f>
        <v/>
      </c>
      <c r="J338" s="23" t="str">
        <f aca="false">IF(E338="","",ROUND(F338*I338,0))</f>
        <v/>
      </c>
      <c r="K338" s="24" t="str">
        <f aca="false">IF(OR(G338="",J338=0),"",IF(MONTH(G338)=3,DATE(YEAR(G338),Settings!$C$9,Settings!$C$8),DATE(YEAR(G338),MONTH(G338)+1,Settings!$C$7)))</f>
        <v/>
      </c>
      <c r="L338" s="21"/>
      <c r="M338" s="8"/>
      <c r="N338" s="10" t="str">
        <f aca="false">IF(E338="","",IF(J338=0,"Below threshold",IF(L338="",IF(Settings!$C$11&gt;K338,"Overdue - not deposited","Pending (not yet due)"),IF(L338&lt;=K338,"Deposited on time","Deposited late"))))</f>
        <v/>
      </c>
      <c r="O338" s="25" t="str">
        <f aca="false">IF(OR(J338="",J338=0,G338=""),"",IF(N338="Deposited on time",0,IF(N338="Pending (not yet due)",0,MAX(0,(YEAR(IF(L338="",Settings!$C$11,L338))-YEAR(G338))*12+MONTH(IF(L338="",Settings!$C$11,L338))-MONTH(G338)+1))))</f>
        <v/>
      </c>
      <c r="P338" s="23" t="str">
        <f aca="false">IF(O338="","",ROUND(J338*Settings!$C$10*O338,0))</f>
        <v/>
      </c>
    </row>
    <row r="339" customFormat="false" ht="15" hidden="false" customHeight="false" outlineLevel="0" collapsed="false">
      <c r="A339" s="8"/>
      <c r="B339" s="8"/>
      <c r="C339" s="8"/>
      <c r="D339" s="8"/>
      <c r="E339" s="8"/>
      <c r="F339" s="18"/>
      <c r="G339" s="21"/>
      <c r="H339" s="11" t="str">
        <f aca="false">IF(E339="","",IFERROR(INDEX(Rates!$B$6:$B$30,MATCH(E339,Rates!$A$6:$A$30,0)),"Not in rate table"))</f>
        <v/>
      </c>
      <c r="I339" s="22" t="str">
        <f aca="false">IF(E339="","",IFERROR(IF(F339&lt;=INDEX(Rates!$C$6:$C$30,MATCH(E339,Rates!$A$6:$A$30,0)),0,IF(D339="Yes",INDEX(Rates!$D$6:$D$30,MATCH(E339,Rates!$A$6:$A$30,0)),INDEX(Rates!$E$6:$E$30,MATCH(E339,Rates!$A$6:$A$30,0)))),0))</f>
        <v/>
      </c>
      <c r="J339" s="23" t="str">
        <f aca="false">IF(E339="","",ROUND(F339*I339,0))</f>
        <v/>
      </c>
      <c r="K339" s="24" t="str">
        <f aca="false">IF(OR(G339="",J339=0),"",IF(MONTH(G339)=3,DATE(YEAR(G339),Settings!$C$9,Settings!$C$8),DATE(YEAR(G339),MONTH(G339)+1,Settings!$C$7)))</f>
        <v/>
      </c>
      <c r="L339" s="21"/>
      <c r="M339" s="8"/>
      <c r="N339" s="10" t="str">
        <f aca="false">IF(E339="","",IF(J339=0,"Below threshold",IF(L339="",IF(Settings!$C$11&gt;K339,"Overdue - not deposited","Pending (not yet due)"),IF(L339&lt;=K339,"Deposited on time","Deposited late"))))</f>
        <v/>
      </c>
      <c r="O339" s="25" t="str">
        <f aca="false">IF(OR(J339="",J339=0,G339=""),"",IF(N339="Deposited on time",0,IF(N339="Pending (not yet due)",0,MAX(0,(YEAR(IF(L339="",Settings!$C$11,L339))-YEAR(G339))*12+MONTH(IF(L339="",Settings!$C$11,L339))-MONTH(G339)+1))))</f>
        <v/>
      </c>
      <c r="P339" s="23" t="str">
        <f aca="false">IF(O339="","",ROUND(J339*Settings!$C$10*O339,0))</f>
        <v/>
      </c>
    </row>
    <row r="340" customFormat="false" ht="15" hidden="false" customHeight="false" outlineLevel="0" collapsed="false">
      <c r="A340" s="8"/>
      <c r="B340" s="8"/>
      <c r="C340" s="8"/>
      <c r="D340" s="8"/>
      <c r="E340" s="8"/>
      <c r="F340" s="18"/>
      <c r="G340" s="21"/>
      <c r="H340" s="11" t="str">
        <f aca="false">IF(E340="","",IFERROR(INDEX(Rates!$B$6:$B$30,MATCH(E340,Rates!$A$6:$A$30,0)),"Not in rate table"))</f>
        <v/>
      </c>
      <c r="I340" s="22" t="str">
        <f aca="false">IF(E340="","",IFERROR(IF(F340&lt;=INDEX(Rates!$C$6:$C$30,MATCH(E340,Rates!$A$6:$A$30,0)),0,IF(D340="Yes",INDEX(Rates!$D$6:$D$30,MATCH(E340,Rates!$A$6:$A$30,0)),INDEX(Rates!$E$6:$E$30,MATCH(E340,Rates!$A$6:$A$30,0)))),0))</f>
        <v/>
      </c>
      <c r="J340" s="23" t="str">
        <f aca="false">IF(E340="","",ROUND(F340*I340,0))</f>
        <v/>
      </c>
      <c r="K340" s="24" t="str">
        <f aca="false">IF(OR(G340="",J340=0),"",IF(MONTH(G340)=3,DATE(YEAR(G340),Settings!$C$9,Settings!$C$8),DATE(YEAR(G340),MONTH(G340)+1,Settings!$C$7)))</f>
        <v/>
      </c>
      <c r="L340" s="21"/>
      <c r="M340" s="8"/>
      <c r="N340" s="10" t="str">
        <f aca="false">IF(E340="","",IF(J340=0,"Below threshold",IF(L340="",IF(Settings!$C$11&gt;K340,"Overdue - not deposited","Pending (not yet due)"),IF(L340&lt;=K340,"Deposited on time","Deposited late"))))</f>
        <v/>
      </c>
      <c r="O340" s="25" t="str">
        <f aca="false">IF(OR(J340="",J340=0,G340=""),"",IF(N340="Deposited on time",0,IF(N340="Pending (not yet due)",0,MAX(0,(YEAR(IF(L340="",Settings!$C$11,L340))-YEAR(G340))*12+MONTH(IF(L340="",Settings!$C$11,L340))-MONTH(G340)+1))))</f>
        <v/>
      </c>
      <c r="P340" s="23" t="str">
        <f aca="false">IF(O340="","",ROUND(J340*Settings!$C$10*O340,0))</f>
        <v/>
      </c>
    </row>
    <row r="341" customFormat="false" ht="15" hidden="false" customHeight="false" outlineLevel="0" collapsed="false">
      <c r="A341" s="8"/>
      <c r="B341" s="8"/>
      <c r="C341" s="8"/>
      <c r="D341" s="8"/>
      <c r="E341" s="8"/>
      <c r="F341" s="18"/>
      <c r="G341" s="21"/>
      <c r="H341" s="11" t="str">
        <f aca="false">IF(E341="","",IFERROR(INDEX(Rates!$B$6:$B$30,MATCH(E341,Rates!$A$6:$A$30,0)),"Not in rate table"))</f>
        <v/>
      </c>
      <c r="I341" s="22" t="str">
        <f aca="false">IF(E341="","",IFERROR(IF(F341&lt;=INDEX(Rates!$C$6:$C$30,MATCH(E341,Rates!$A$6:$A$30,0)),0,IF(D341="Yes",INDEX(Rates!$D$6:$D$30,MATCH(E341,Rates!$A$6:$A$30,0)),INDEX(Rates!$E$6:$E$30,MATCH(E341,Rates!$A$6:$A$30,0)))),0))</f>
        <v/>
      </c>
      <c r="J341" s="23" t="str">
        <f aca="false">IF(E341="","",ROUND(F341*I341,0))</f>
        <v/>
      </c>
      <c r="K341" s="24" t="str">
        <f aca="false">IF(OR(G341="",J341=0),"",IF(MONTH(G341)=3,DATE(YEAR(G341),Settings!$C$9,Settings!$C$8),DATE(YEAR(G341),MONTH(G341)+1,Settings!$C$7)))</f>
        <v/>
      </c>
      <c r="L341" s="21"/>
      <c r="M341" s="8"/>
      <c r="N341" s="10" t="str">
        <f aca="false">IF(E341="","",IF(J341=0,"Below threshold",IF(L341="",IF(Settings!$C$11&gt;K341,"Overdue - not deposited","Pending (not yet due)"),IF(L341&lt;=K341,"Deposited on time","Deposited late"))))</f>
        <v/>
      </c>
      <c r="O341" s="25" t="str">
        <f aca="false">IF(OR(J341="",J341=0,G341=""),"",IF(N341="Deposited on time",0,IF(N341="Pending (not yet due)",0,MAX(0,(YEAR(IF(L341="",Settings!$C$11,L341))-YEAR(G341))*12+MONTH(IF(L341="",Settings!$C$11,L341))-MONTH(G341)+1))))</f>
        <v/>
      </c>
      <c r="P341" s="23" t="str">
        <f aca="false">IF(O341="","",ROUND(J341*Settings!$C$10*O341,0))</f>
        <v/>
      </c>
    </row>
    <row r="342" customFormat="false" ht="15" hidden="false" customHeight="false" outlineLevel="0" collapsed="false">
      <c r="A342" s="8"/>
      <c r="B342" s="8"/>
      <c r="C342" s="8"/>
      <c r="D342" s="8"/>
      <c r="E342" s="8"/>
      <c r="F342" s="18"/>
      <c r="G342" s="21"/>
      <c r="H342" s="11" t="str">
        <f aca="false">IF(E342="","",IFERROR(INDEX(Rates!$B$6:$B$30,MATCH(E342,Rates!$A$6:$A$30,0)),"Not in rate table"))</f>
        <v/>
      </c>
      <c r="I342" s="22" t="str">
        <f aca="false">IF(E342="","",IFERROR(IF(F342&lt;=INDEX(Rates!$C$6:$C$30,MATCH(E342,Rates!$A$6:$A$30,0)),0,IF(D342="Yes",INDEX(Rates!$D$6:$D$30,MATCH(E342,Rates!$A$6:$A$30,0)),INDEX(Rates!$E$6:$E$30,MATCH(E342,Rates!$A$6:$A$30,0)))),0))</f>
        <v/>
      </c>
      <c r="J342" s="23" t="str">
        <f aca="false">IF(E342="","",ROUND(F342*I342,0))</f>
        <v/>
      </c>
      <c r="K342" s="24" t="str">
        <f aca="false">IF(OR(G342="",J342=0),"",IF(MONTH(G342)=3,DATE(YEAR(G342),Settings!$C$9,Settings!$C$8),DATE(YEAR(G342),MONTH(G342)+1,Settings!$C$7)))</f>
        <v/>
      </c>
      <c r="L342" s="21"/>
      <c r="M342" s="8"/>
      <c r="N342" s="10" t="str">
        <f aca="false">IF(E342="","",IF(J342=0,"Below threshold",IF(L342="",IF(Settings!$C$11&gt;K342,"Overdue - not deposited","Pending (not yet due)"),IF(L342&lt;=K342,"Deposited on time","Deposited late"))))</f>
        <v/>
      </c>
      <c r="O342" s="25" t="str">
        <f aca="false">IF(OR(J342="",J342=0,G342=""),"",IF(N342="Deposited on time",0,IF(N342="Pending (not yet due)",0,MAX(0,(YEAR(IF(L342="",Settings!$C$11,L342))-YEAR(G342))*12+MONTH(IF(L342="",Settings!$C$11,L342))-MONTH(G342)+1))))</f>
        <v/>
      </c>
      <c r="P342" s="23" t="str">
        <f aca="false">IF(O342="","",ROUND(J342*Settings!$C$10*O342,0))</f>
        <v/>
      </c>
    </row>
    <row r="343" customFormat="false" ht="15" hidden="false" customHeight="false" outlineLevel="0" collapsed="false">
      <c r="A343" s="8"/>
      <c r="B343" s="8"/>
      <c r="C343" s="8"/>
      <c r="D343" s="8"/>
      <c r="E343" s="8"/>
      <c r="F343" s="18"/>
      <c r="G343" s="21"/>
      <c r="H343" s="11" t="str">
        <f aca="false">IF(E343="","",IFERROR(INDEX(Rates!$B$6:$B$30,MATCH(E343,Rates!$A$6:$A$30,0)),"Not in rate table"))</f>
        <v/>
      </c>
      <c r="I343" s="22" t="str">
        <f aca="false">IF(E343="","",IFERROR(IF(F343&lt;=INDEX(Rates!$C$6:$C$30,MATCH(E343,Rates!$A$6:$A$30,0)),0,IF(D343="Yes",INDEX(Rates!$D$6:$D$30,MATCH(E343,Rates!$A$6:$A$30,0)),INDEX(Rates!$E$6:$E$30,MATCH(E343,Rates!$A$6:$A$30,0)))),0))</f>
        <v/>
      </c>
      <c r="J343" s="23" t="str">
        <f aca="false">IF(E343="","",ROUND(F343*I343,0))</f>
        <v/>
      </c>
      <c r="K343" s="24" t="str">
        <f aca="false">IF(OR(G343="",J343=0),"",IF(MONTH(G343)=3,DATE(YEAR(G343),Settings!$C$9,Settings!$C$8),DATE(YEAR(G343),MONTH(G343)+1,Settings!$C$7)))</f>
        <v/>
      </c>
      <c r="L343" s="21"/>
      <c r="M343" s="8"/>
      <c r="N343" s="10" t="str">
        <f aca="false">IF(E343="","",IF(J343=0,"Below threshold",IF(L343="",IF(Settings!$C$11&gt;K343,"Overdue - not deposited","Pending (not yet due)"),IF(L343&lt;=K343,"Deposited on time","Deposited late"))))</f>
        <v/>
      </c>
      <c r="O343" s="25" t="str">
        <f aca="false">IF(OR(J343="",J343=0,G343=""),"",IF(N343="Deposited on time",0,IF(N343="Pending (not yet due)",0,MAX(0,(YEAR(IF(L343="",Settings!$C$11,L343))-YEAR(G343))*12+MONTH(IF(L343="",Settings!$C$11,L343))-MONTH(G343)+1))))</f>
        <v/>
      </c>
      <c r="P343" s="23" t="str">
        <f aca="false">IF(O343="","",ROUND(J343*Settings!$C$10*O343,0))</f>
        <v/>
      </c>
    </row>
    <row r="344" customFormat="false" ht="15" hidden="false" customHeight="false" outlineLevel="0" collapsed="false">
      <c r="A344" s="8"/>
      <c r="B344" s="8"/>
      <c r="C344" s="8"/>
      <c r="D344" s="8"/>
      <c r="E344" s="8"/>
      <c r="F344" s="18"/>
      <c r="G344" s="21"/>
      <c r="H344" s="11" t="str">
        <f aca="false">IF(E344="","",IFERROR(INDEX(Rates!$B$6:$B$30,MATCH(E344,Rates!$A$6:$A$30,0)),"Not in rate table"))</f>
        <v/>
      </c>
      <c r="I344" s="22" t="str">
        <f aca="false">IF(E344="","",IFERROR(IF(F344&lt;=INDEX(Rates!$C$6:$C$30,MATCH(E344,Rates!$A$6:$A$30,0)),0,IF(D344="Yes",INDEX(Rates!$D$6:$D$30,MATCH(E344,Rates!$A$6:$A$30,0)),INDEX(Rates!$E$6:$E$30,MATCH(E344,Rates!$A$6:$A$30,0)))),0))</f>
        <v/>
      </c>
      <c r="J344" s="23" t="str">
        <f aca="false">IF(E344="","",ROUND(F344*I344,0))</f>
        <v/>
      </c>
      <c r="K344" s="24" t="str">
        <f aca="false">IF(OR(G344="",J344=0),"",IF(MONTH(G344)=3,DATE(YEAR(G344),Settings!$C$9,Settings!$C$8),DATE(YEAR(G344),MONTH(G344)+1,Settings!$C$7)))</f>
        <v/>
      </c>
      <c r="L344" s="21"/>
      <c r="M344" s="8"/>
      <c r="N344" s="10" t="str">
        <f aca="false">IF(E344="","",IF(J344=0,"Below threshold",IF(L344="",IF(Settings!$C$11&gt;K344,"Overdue - not deposited","Pending (not yet due)"),IF(L344&lt;=K344,"Deposited on time","Deposited late"))))</f>
        <v/>
      </c>
      <c r="O344" s="25" t="str">
        <f aca="false">IF(OR(J344="",J344=0,G344=""),"",IF(N344="Deposited on time",0,IF(N344="Pending (not yet due)",0,MAX(0,(YEAR(IF(L344="",Settings!$C$11,L344))-YEAR(G344))*12+MONTH(IF(L344="",Settings!$C$11,L344))-MONTH(G344)+1))))</f>
        <v/>
      </c>
      <c r="P344" s="23" t="str">
        <f aca="false">IF(O344="","",ROUND(J344*Settings!$C$10*O344,0))</f>
        <v/>
      </c>
    </row>
    <row r="345" customFormat="false" ht="15" hidden="false" customHeight="false" outlineLevel="0" collapsed="false">
      <c r="A345" s="8"/>
      <c r="B345" s="8"/>
      <c r="C345" s="8"/>
      <c r="D345" s="8"/>
      <c r="E345" s="8"/>
      <c r="F345" s="18"/>
      <c r="G345" s="21"/>
      <c r="H345" s="11" t="str">
        <f aca="false">IF(E345="","",IFERROR(INDEX(Rates!$B$6:$B$30,MATCH(E345,Rates!$A$6:$A$30,0)),"Not in rate table"))</f>
        <v/>
      </c>
      <c r="I345" s="22" t="str">
        <f aca="false">IF(E345="","",IFERROR(IF(F345&lt;=INDEX(Rates!$C$6:$C$30,MATCH(E345,Rates!$A$6:$A$30,0)),0,IF(D345="Yes",INDEX(Rates!$D$6:$D$30,MATCH(E345,Rates!$A$6:$A$30,0)),INDEX(Rates!$E$6:$E$30,MATCH(E345,Rates!$A$6:$A$30,0)))),0))</f>
        <v/>
      </c>
      <c r="J345" s="23" t="str">
        <f aca="false">IF(E345="","",ROUND(F345*I345,0))</f>
        <v/>
      </c>
      <c r="K345" s="24" t="str">
        <f aca="false">IF(OR(G345="",J345=0),"",IF(MONTH(G345)=3,DATE(YEAR(G345),Settings!$C$9,Settings!$C$8),DATE(YEAR(G345),MONTH(G345)+1,Settings!$C$7)))</f>
        <v/>
      </c>
      <c r="L345" s="21"/>
      <c r="M345" s="8"/>
      <c r="N345" s="10" t="str">
        <f aca="false">IF(E345="","",IF(J345=0,"Below threshold",IF(L345="",IF(Settings!$C$11&gt;K345,"Overdue - not deposited","Pending (not yet due)"),IF(L345&lt;=K345,"Deposited on time","Deposited late"))))</f>
        <v/>
      </c>
      <c r="O345" s="25" t="str">
        <f aca="false">IF(OR(J345="",J345=0,G345=""),"",IF(N345="Deposited on time",0,IF(N345="Pending (not yet due)",0,MAX(0,(YEAR(IF(L345="",Settings!$C$11,L345))-YEAR(G345))*12+MONTH(IF(L345="",Settings!$C$11,L345))-MONTH(G345)+1))))</f>
        <v/>
      </c>
      <c r="P345" s="23" t="str">
        <f aca="false">IF(O345="","",ROUND(J345*Settings!$C$10*O345,0))</f>
        <v/>
      </c>
    </row>
    <row r="346" customFormat="false" ht="15" hidden="false" customHeight="false" outlineLevel="0" collapsed="false">
      <c r="A346" s="8"/>
      <c r="B346" s="8"/>
      <c r="C346" s="8"/>
      <c r="D346" s="8"/>
      <c r="E346" s="8"/>
      <c r="F346" s="18"/>
      <c r="G346" s="21"/>
      <c r="H346" s="11" t="str">
        <f aca="false">IF(E346="","",IFERROR(INDEX(Rates!$B$6:$B$30,MATCH(E346,Rates!$A$6:$A$30,0)),"Not in rate table"))</f>
        <v/>
      </c>
      <c r="I346" s="22" t="str">
        <f aca="false">IF(E346="","",IFERROR(IF(F346&lt;=INDEX(Rates!$C$6:$C$30,MATCH(E346,Rates!$A$6:$A$30,0)),0,IF(D346="Yes",INDEX(Rates!$D$6:$D$30,MATCH(E346,Rates!$A$6:$A$30,0)),INDEX(Rates!$E$6:$E$30,MATCH(E346,Rates!$A$6:$A$30,0)))),0))</f>
        <v/>
      </c>
      <c r="J346" s="23" t="str">
        <f aca="false">IF(E346="","",ROUND(F346*I346,0))</f>
        <v/>
      </c>
      <c r="K346" s="24" t="str">
        <f aca="false">IF(OR(G346="",J346=0),"",IF(MONTH(G346)=3,DATE(YEAR(G346),Settings!$C$9,Settings!$C$8),DATE(YEAR(G346),MONTH(G346)+1,Settings!$C$7)))</f>
        <v/>
      </c>
      <c r="L346" s="21"/>
      <c r="M346" s="8"/>
      <c r="N346" s="10" t="str">
        <f aca="false">IF(E346="","",IF(J346=0,"Below threshold",IF(L346="",IF(Settings!$C$11&gt;K346,"Overdue - not deposited","Pending (not yet due)"),IF(L346&lt;=K346,"Deposited on time","Deposited late"))))</f>
        <v/>
      </c>
      <c r="O346" s="25" t="str">
        <f aca="false">IF(OR(J346="",J346=0,G346=""),"",IF(N346="Deposited on time",0,IF(N346="Pending (not yet due)",0,MAX(0,(YEAR(IF(L346="",Settings!$C$11,L346))-YEAR(G346))*12+MONTH(IF(L346="",Settings!$C$11,L346))-MONTH(G346)+1))))</f>
        <v/>
      </c>
      <c r="P346" s="23" t="str">
        <f aca="false">IF(O346="","",ROUND(J346*Settings!$C$10*O346,0))</f>
        <v/>
      </c>
    </row>
    <row r="347" customFormat="false" ht="15" hidden="false" customHeight="false" outlineLevel="0" collapsed="false">
      <c r="A347" s="8"/>
      <c r="B347" s="8"/>
      <c r="C347" s="8"/>
      <c r="D347" s="8"/>
      <c r="E347" s="8"/>
      <c r="F347" s="18"/>
      <c r="G347" s="21"/>
      <c r="H347" s="11" t="str">
        <f aca="false">IF(E347="","",IFERROR(INDEX(Rates!$B$6:$B$30,MATCH(E347,Rates!$A$6:$A$30,0)),"Not in rate table"))</f>
        <v/>
      </c>
      <c r="I347" s="22" t="str">
        <f aca="false">IF(E347="","",IFERROR(IF(F347&lt;=INDEX(Rates!$C$6:$C$30,MATCH(E347,Rates!$A$6:$A$30,0)),0,IF(D347="Yes",INDEX(Rates!$D$6:$D$30,MATCH(E347,Rates!$A$6:$A$30,0)),INDEX(Rates!$E$6:$E$30,MATCH(E347,Rates!$A$6:$A$30,0)))),0))</f>
        <v/>
      </c>
      <c r="J347" s="23" t="str">
        <f aca="false">IF(E347="","",ROUND(F347*I347,0))</f>
        <v/>
      </c>
      <c r="K347" s="24" t="str">
        <f aca="false">IF(OR(G347="",J347=0),"",IF(MONTH(G347)=3,DATE(YEAR(G347),Settings!$C$9,Settings!$C$8),DATE(YEAR(G347),MONTH(G347)+1,Settings!$C$7)))</f>
        <v/>
      </c>
      <c r="L347" s="21"/>
      <c r="M347" s="8"/>
      <c r="N347" s="10" t="str">
        <f aca="false">IF(E347="","",IF(J347=0,"Below threshold",IF(L347="",IF(Settings!$C$11&gt;K347,"Overdue - not deposited","Pending (not yet due)"),IF(L347&lt;=K347,"Deposited on time","Deposited late"))))</f>
        <v/>
      </c>
      <c r="O347" s="25" t="str">
        <f aca="false">IF(OR(J347="",J347=0,G347=""),"",IF(N347="Deposited on time",0,IF(N347="Pending (not yet due)",0,MAX(0,(YEAR(IF(L347="",Settings!$C$11,L347))-YEAR(G347))*12+MONTH(IF(L347="",Settings!$C$11,L347))-MONTH(G347)+1))))</f>
        <v/>
      </c>
      <c r="P347" s="23" t="str">
        <f aca="false">IF(O347="","",ROUND(J347*Settings!$C$10*O347,0))</f>
        <v/>
      </c>
    </row>
    <row r="348" customFormat="false" ht="15" hidden="false" customHeight="false" outlineLevel="0" collapsed="false">
      <c r="A348" s="8"/>
      <c r="B348" s="8"/>
      <c r="C348" s="8"/>
      <c r="D348" s="8"/>
      <c r="E348" s="8"/>
      <c r="F348" s="18"/>
      <c r="G348" s="21"/>
      <c r="H348" s="11" t="str">
        <f aca="false">IF(E348="","",IFERROR(INDEX(Rates!$B$6:$B$30,MATCH(E348,Rates!$A$6:$A$30,0)),"Not in rate table"))</f>
        <v/>
      </c>
      <c r="I348" s="22" t="str">
        <f aca="false">IF(E348="","",IFERROR(IF(F348&lt;=INDEX(Rates!$C$6:$C$30,MATCH(E348,Rates!$A$6:$A$30,0)),0,IF(D348="Yes",INDEX(Rates!$D$6:$D$30,MATCH(E348,Rates!$A$6:$A$30,0)),INDEX(Rates!$E$6:$E$30,MATCH(E348,Rates!$A$6:$A$30,0)))),0))</f>
        <v/>
      </c>
      <c r="J348" s="23" t="str">
        <f aca="false">IF(E348="","",ROUND(F348*I348,0))</f>
        <v/>
      </c>
      <c r="K348" s="24" t="str">
        <f aca="false">IF(OR(G348="",J348=0),"",IF(MONTH(G348)=3,DATE(YEAR(G348),Settings!$C$9,Settings!$C$8),DATE(YEAR(G348),MONTH(G348)+1,Settings!$C$7)))</f>
        <v/>
      </c>
      <c r="L348" s="21"/>
      <c r="M348" s="8"/>
      <c r="N348" s="10" t="str">
        <f aca="false">IF(E348="","",IF(J348=0,"Below threshold",IF(L348="",IF(Settings!$C$11&gt;K348,"Overdue - not deposited","Pending (not yet due)"),IF(L348&lt;=K348,"Deposited on time","Deposited late"))))</f>
        <v/>
      </c>
      <c r="O348" s="25" t="str">
        <f aca="false">IF(OR(J348="",J348=0,G348=""),"",IF(N348="Deposited on time",0,IF(N348="Pending (not yet due)",0,MAX(0,(YEAR(IF(L348="",Settings!$C$11,L348))-YEAR(G348))*12+MONTH(IF(L348="",Settings!$C$11,L348))-MONTH(G348)+1))))</f>
        <v/>
      </c>
      <c r="P348" s="23" t="str">
        <f aca="false">IF(O348="","",ROUND(J348*Settings!$C$10*O348,0))</f>
        <v/>
      </c>
    </row>
    <row r="349" customFormat="false" ht="15" hidden="false" customHeight="false" outlineLevel="0" collapsed="false">
      <c r="A349" s="8"/>
      <c r="B349" s="8"/>
      <c r="C349" s="8"/>
      <c r="D349" s="8"/>
      <c r="E349" s="8"/>
      <c r="F349" s="18"/>
      <c r="G349" s="21"/>
      <c r="H349" s="11" t="str">
        <f aca="false">IF(E349="","",IFERROR(INDEX(Rates!$B$6:$B$30,MATCH(E349,Rates!$A$6:$A$30,0)),"Not in rate table"))</f>
        <v/>
      </c>
      <c r="I349" s="22" t="str">
        <f aca="false">IF(E349="","",IFERROR(IF(F349&lt;=INDEX(Rates!$C$6:$C$30,MATCH(E349,Rates!$A$6:$A$30,0)),0,IF(D349="Yes",INDEX(Rates!$D$6:$D$30,MATCH(E349,Rates!$A$6:$A$30,0)),INDEX(Rates!$E$6:$E$30,MATCH(E349,Rates!$A$6:$A$30,0)))),0))</f>
        <v/>
      </c>
      <c r="J349" s="23" t="str">
        <f aca="false">IF(E349="","",ROUND(F349*I349,0))</f>
        <v/>
      </c>
      <c r="K349" s="24" t="str">
        <f aca="false">IF(OR(G349="",J349=0),"",IF(MONTH(G349)=3,DATE(YEAR(G349),Settings!$C$9,Settings!$C$8),DATE(YEAR(G349),MONTH(G349)+1,Settings!$C$7)))</f>
        <v/>
      </c>
      <c r="L349" s="21"/>
      <c r="M349" s="8"/>
      <c r="N349" s="10" t="str">
        <f aca="false">IF(E349="","",IF(J349=0,"Below threshold",IF(L349="",IF(Settings!$C$11&gt;K349,"Overdue - not deposited","Pending (not yet due)"),IF(L349&lt;=K349,"Deposited on time","Deposited late"))))</f>
        <v/>
      </c>
      <c r="O349" s="25" t="str">
        <f aca="false">IF(OR(J349="",J349=0,G349=""),"",IF(N349="Deposited on time",0,IF(N349="Pending (not yet due)",0,MAX(0,(YEAR(IF(L349="",Settings!$C$11,L349))-YEAR(G349))*12+MONTH(IF(L349="",Settings!$C$11,L349))-MONTH(G349)+1))))</f>
        <v/>
      </c>
      <c r="P349" s="23" t="str">
        <f aca="false">IF(O349="","",ROUND(J349*Settings!$C$10*O349,0))</f>
        <v/>
      </c>
    </row>
    <row r="350" customFormat="false" ht="15" hidden="false" customHeight="false" outlineLevel="0" collapsed="false">
      <c r="A350" s="8"/>
      <c r="B350" s="8"/>
      <c r="C350" s="8"/>
      <c r="D350" s="8"/>
      <c r="E350" s="8"/>
      <c r="F350" s="18"/>
      <c r="G350" s="21"/>
      <c r="H350" s="11" t="str">
        <f aca="false">IF(E350="","",IFERROR(INDEX(Rates!$B$6:$B$30,MATCH(E350,Rates!$A$6:$A$30,0)),"Not in rate table"))</f>
        <v/>
      </c>
      <c r="I350" s="22" t="str">
        <f aca="false">IF(E350="","",IFERROR(IF(F350&lt;=INDEX(Rates!$C$6:$C$30,MATCH(E350,Rates!$A$6:$A$30,0)),0,IF(D350="Yes",INDEX(Rates!$D$6:$D$30,MATCH(E350,Rates!$A$6:$A$30,0)),INDEX(Rates!$E$6:$E$30,MATCH(E350,Rates!$A$6:$A$30,0)))),0))</f>
        <v/>
      </c>
      <c r="J350" s="23" t="str">
        <f aca="false">IF(E350="","",ROUND(F350*I350,0))</f>
        <v/>
      </c>
      <c r="K350" s="24" t="str">
        <f aca="false">IF(OR(G350="",J350=0),"",IF(MONTH(G350)=3,DATE(YEAR(G350),Settings!$C$9,Settings!$C$8),DATE(YEAR(G350),MONTH(G350)+1,Settings!$C$7)))</f>
        <v/>
      </c>
      <c r="L350" s="21"/>
      <c r="M350" s="8"/>
      <c r="N350" s="10" t="str">
        <f aca="false">IF(E350="","",IF(J350=0,"Below threshold",IF(L350="",IF(Settings!$C$11&gt;K350,"Overdue - not deposited","Pending (not yet due)"),IF(L350&lt;=K350,"Deposited on time","Deposited late"))))</f>
        <v/>
      </c>
      <c r="O350" s="25" t="str">
        <f aca="false">IF(OR(J350="",J350=0,G350=""),"",IF(N350="Deposited on time",0,IF(N350="Pending (not yet due)",0,MAX(0,(YEAR(IF(L350="",Settings!$C$11,L350))-YEAR(G350))*12+MONTH(IF(L350="",Settings!$C$11,L350))-MONTH(G350)+1))))</f>
        <v/>
      </c>
      <c r="P350" s="23" t="str">
        <f aca="false">IF(O350="","",ROUND(J350*Settings!$C$10*O350,0))</f>
        <v/>
      </c>
    </row>
    <row r="351" customFormat="false" ht="15" hidden="false" customHeight="false" outlineLevel="0" collapsed="false">
      <c r="A351" s="8"/>
      <c r="B351" s="8"/>
      <c r="C351" s="8"/>
      <c r="D351" s="8"/>
      <c r="E351" s="8"/>
      <c r="F351" s="18"/>
      <c r="G351" s="21"/>
      <c r="H351" s="11" t="str">
        <f aca="false">IF(E351="","",IFERROR(INDEX(Rates!$B$6:$B$30,MATCH(E351,Rates!$A$6:$A$30,0)),"Not in rate table"))</f>
        <v/>
      </c>
      <c r="I351" s="22" t="str">
        <f aca="false">IF(E351="","",IFERROR(IF(F351&lt;=INDEX(Rates!$C$6:$C$30,MATCH(E351,Rates!$A$6:$A$30,0)),0,IF(D351="Yes",INDEX(Rates!$D$6:$D$30,MATCH(E351,Rates!$A$6:$A$30,0)),INDEX(Rates!$E$6:$E$30,MATCH(E351,Rates!$A$6:$A$30,0)))),0))</f>
        <v/>
      </c>
      <c r="J351" s="23" t="str">
        <f aca="false">IF(E351="","",ROUND(F351*I351,0))</f>
        <v/>
      </c>
      <c r="K351" s="24" t="str">
        <f aca="false">IF(OR(G351="",J351=0),"",IF(MONTH(G351)=3,DATE(YEAR(G351),Settings!$C$9,Settings!$C$8),DATE(YEAR(G351),MONTH(G351)+1,Settings!$C$7)))</f>
        <v/>
      </c>
      <c r="L351" s="21"/>
      <c r="M351" s="8"/>
      <c r="N351" s="10" t="str">
        <f aca="false">IF(E351="","",IF(J351=0,"Below threshold",IF(L351="",IF(Settings!$C$11&gt;K351,"Overdue - not deposited","Pending (not yet due)"),IF(L351&lt;=K351,"Deposited on time","Deposited late"))))</f>
        <v/>
      </c>
      <c r="O351" s="25" t="str">
        <f aca="false">IF(OR(J351="",J351=0,G351=""),"",IF(N351="Deposited on time",0,IF(N351="Pending (not yet due)",0,MAX(0,(YEAR(IF(L351="",Settings!$C$11,L351))-YEAR(G351))*12+MONTH(IF(L351="",Settings!$C$11,L351))-MONTH(G351)+1))))</f>
        <v/>
      </c>
      <c r="P351" s="23" t="str">
        <f aca="false">IF(O351="","",ROUND(J351*Settings!$C$10*O351,0))</f>
        <v/>
      </c>
    </row>
    <row r="352" customFormat="false" ht="15" hidden="false" customHeight="false" outlineLevel="0" collapsed="false">
      <c r="A352" s="8"/>
      <c r="B352" s="8"/>
      <c r="C352" s="8"/>
      <c r="D352" s="8"/>
      <c r="E352" s="8"/>
      <c r="F352" s="18"/>
      <c r="G352" s="21"/>
      <c r="H352" s="11" t="str">
        <f aca="false">IF(E352="","",IFERROR(INDEX(Rates!$B$6:$B$30,MATCH(E352,Rates!$A$6:$A$30,0)),"Not in rate table"))</f>
        <v/>
      </c>
      <c r="I352" s="22" t="str">
        <f aca="false">IF(E352="","",IFERROR(IF(F352&lt;=INDEX(Rates!$C$6:$C$30,MATCH(E352,Rates!$A$6:$A$30,0)),0,IF(D352="Yes",INDEX(Rates!$D$6:$D$30,MATCH(E352,Rates!$A$6:$A$30,0)),INDEX(Rates!$E$6:$E$30,MATCH(E352,Rates!$A$6:$A$30,0)))),0))</f>
        <v/>
      </c>
      <c r="J352" s="23" t="str">
        <f aca="false">IF(E352="","",ROUND(F352*I352,0))</f>
        <v/>
      </c>
      <c r="K352" s="24" t="str">
        <f aca="false">IF(OR(G352="",J352=0),"",IF(MONTH(G352)=3,DATE(YEAR(G352),Settings!$C$9,Settings!$C$8),DATE(YEAR(G352),MONTH(G352)+1,Settings!$C$7)))</f>
        <v/>
      </c>
      <c r="L352" s="21"/>
      <c r="M352" s="8"/>
      <c r="N352" s="10" t="str">
        <f aca="false">IF(E352="","",IF(J352=0,"Below threshold",IF(L352="",IF(Settings!$C$11&gt;K352,"Overdue - not deposited","Pending (not yet due)"),IF(L352&lt;=K352,"Deposited on time","Deposited late"))))</f>
        <v/>
      </c>
      <c r="O352" s="25" t="str">
        <f aca="false">IF(OR(J352="",J352=0,G352=""),"",IF(N352="Deposited on time",0,IF(N352="Pending (not yet due)",0,MAX(0,(YEAR(IF(L352="",Settings!$C$11,L352))-YEAR(G352))*12+MONTH(IF(L352="",Settings!$C$11,L352))-MONTH(G352)+1))))</f>
        <v/>
      </c>
      <c r="P352" s="23" t="str">
        <f aca="false">IF(O352="","",ROUND(J352*Settings!$C$10*O352,0))</f>
        <v/>
      </c>
    </row>
    <row r="353" customFormat="false" ht="15" hidden="false" customHeight="false" outlineLevel="0" collapsed="false">
      <c r="A353" s="8"/>
      <c r="B353" s="8"/>
      <c r="C353" s="8"/>
      <c r="D353" s="8"/>
      <c r="E353" s="8"/>
      <c r="F353" s="18"/>
      <c r="G353" s="21"/>
      <c r="H353" s="11" t="str">
        <f aca="false">IF(E353="","",IFERROR(INDEX(Rates!$B$6:$B$30,MATCH(E353,Rates!$A$6:$A$30,0)),"Not in rate table"))</f>
        <v/>
      </c>
      <c r="I353" s="22" t="str">
        <f aca="false">IF(E353="","",IFERROR(IF(F353&lt;=INDEX(Rates!$C$6:$C$30,MATCH(E353,Rates!$A$6:$A$30,0)),0,IF(D353="Yes",INDEX(Rates!$D$6:$D$30,MATCH(E353,Rates!$A$6:$A$30,0)),INDEX(Rates!$E$6:$E$30,MATCH(E353,Rates!$A$6:$A$30,0)))),0))</f>
        <v/>
      </c>
      <c r="J353" s="23" t="str">
        <f aca="false">IF(E353="","",ROUND(F353*I353,0))</f>
        <v/>
      </c>
      <c r="K353" s="24" t="str">
        <f aca="false">IF(OR(G353="",J353=0),"",IF(MONTH(G353)=3,DATE(YEAR(G353),Settings!$C$9,Settings!$C$8),DATE(YEAR(G353),MONTH(G353)+1,Settings!$C$7)))</f>
        <v/>
      </c>
      <c r="L353" s="21"/>
      <c r="M353" s="8"/>
      <c r="N353" s="10" t="str">
        <f aca="false">IF(E353="","",IF(J353=0,"Below threshold",IF(L353="",IF(Settings!$C$11&gt;K353,"Overdue - not deposited","Pending (not yet due)"),IF(L353&lt;=K353,"Deposited on time","Deposited late"))))</f>
        <v/>
      </c>
      <c r="O353" s="25" t="str">
        <f aca="false">IF(OR(J353="",J353=0,G353=""),"",IF(N353="Deposited on time",0,IF(N353="Pending (not yet due)",0,MAX(0,(YEAR(IF(L353="",Settings!$C$11,L353))-YEAR(G353))*12+MONTH(IF(L353="",Settings!$C$11,L353))-MONTH(G353)+1))))</f>
        <v/>
      </c>
      <c r="P353" s="23" t="str">
        <f aca="false">IF(O353="","",ROUND(J353*Settings!$C$10*O353,0))</f>
        <v/>
      </c>
    </row>
    <row r="354" customFormat="false" ht="15" hidden="false" customHeight="false" outlineLevel="0" collapsed="false">
      <c r="A354" s="8"/>
      <c r="B354" s="8"/>
      <c r="C354" s="8"/>
      <c r="D354" s="8"/>
      <c r="E354" s="8"/>
      <c r="F354" s="18"/>
      <c r="G354" s="21"/>
      <c r="H354" s="11" t="str">
        <f aca="false">IF(E354="","",IFERROR(INDEX(Rates!$B$6:$B$30,MATCH(E354,Rates!$A$6:$A$30,0)),"Not in rate table"))</f>
        <v/>
      </c>
      <c r="I354" s="22" t="str">
        <f aca="false">IF(E354="","",IFERROR(IF(F354&lt;=INDEX(Rates!$C$6:$C$30,MATCH(E354,Rates!$A$6:$A$30,0)),0,IF(D354="Yes",INDEX(Rates!$D$6:$D$30,MATCH(E354,Rates!$A$6:$A$30,0)),INDEX(Rates!$E$6:$E$30,MATCH(E354,Rates!$A$6:$A$30,0)))),0))</f>
        <v/>
      </c>
      <c r="J354" s="23" t="str">
        <f aca="false">IF(E354="","",ROUND(F354*I354,0))</f>
        <v/>
      </c>
      <c r="K354" s="24" t="str">
        <f aca="false">IF(OR(G354="",J354=0),"",IF(MONTH(G354)=3,DATE(YEAR(G354),Settings!$C$9,Settings!$C$8),DATE(YEAR(G354),MONTH(G354)+1,Settings!$C$7)))</f>
        <v/>
      </c>
      <c r="L354" s="21"/>
      <c r="M354" s="8"/>
      <c r="N354" s="10" t="str">
        <f aca="false">IF(E354="","",IF(J354=0,"Below threshold",IF(L354="",IF(Settings!$C$11&gt;K354,"Overdue - not deposited","Pending (not yet due)"),IF(L354&lt;=K354,"Deposited on time","Deposited late"))))</f>
        <v/>
      </c>
      <c r="O354" s="25" t="str">
        <f aca="false">IF(OR(J354="",J354=0,G354=""),"",IF(N354="Deposited on time",0,IF(N354="Pending (not yet due)",0,MAX(0,(YEAR(IF(L354="",Settings!$C$11,L354))-YEAR(G354))*12+MONTH(IF(L354="",Settings!$C$11,L354))-MONTH(G354)+1))))</f>
        <v/>
      </c>
      <c r="P354" s="23" t="str">
        <f aca="false">IF(O354="","",ROUND(J354*Settings!$C$10*O354,0))</f>
        <v/>
      </c>
    </row>
    <row r="355" customFormat="false" ht="15" hidden="false" customHeight="false" outlineLevel="0" collapsed="false">
      <c r="A355" s="8"/>
      <c r="B355" s="8"/>
      <c r="C355" s="8"/>
      <c r="D355" s="8"/>
      <c r="E355" s="8"/>
      <c r="F355" s="18"/>
      <c r="G355" s="21"/>
      <c r="H355" s="11" t="str">
        <f aca="false">IF(E355="","",IFERROR(INDEX(Rates!$B$6:$B$30,MATCH(E355,Rates!$A$6:$A$30,0)),"Not in rate table"))</f>
        <v/>
      </c>
      <c r="I355" s="22" t="str">
        <f aca="false">IF(E355="","",IFERROR(IF(F355&lt;=INDEX(Rates!$C$6:$C$30,MATCH(E355,Rates!$A$6:$A$30,0)),0,IF(D355="Yes",INDEX(Rates!$D$6:$D$30,MATCH(E355,Rates!$A$6:$A$30,0)),INDEX(Rates!$E$6:$E$30,MATCH(E355,Rates!$A$6:$A$30,0)))),0))</f>
        <v/>
      </c>
      <c r="J355" s="23" t="str">
        <f aca="false">IF(E355="","",ROUND(F355*I355,0))</f>
        <v/>
      </c>
      <c r="K355" s="24" t="str">
        <f aca="false">IF(OR(G355="",J355=0),"",IF(MONTH(G355)=3,DATE(YEAR(G355),Settings!$C$9,Settings!$C$8),DATE(YEAR(G355),MONTH(G355)+1,Settings!$C$7)))</f>
        <v/>
      </c>
      <c r="L355" s="21"/>
      <c r="M355" s="8"/>
      <c r="N355" s="10" t="str">
        <f aca="false">IF(E355="","",IF(J355=0,"Below threshold",IF(L355="",IF(Settings!$C$11&gt;K355,"Overdue - not deposited","Pending (not yet due)"),IF(L355&lt;=K355,"Deposited on time","Deposited late"))))</f>
        <v/>
      </c>
      <c r="O355" s="25" t="str">
        <f aca="false">IF(OR(J355="",J355=0,G355=""),"",IF(N355="Deposited on time",0,IF(N355="Pending (not yet due)",0,MAX(0,(YEAR(IF(L355="",Settings!$C$11,L355))-YEAR(G355))*12+MONTH(IF(L355="",Settings!$C$11,L355))-MONTH(G355)+1))))</f>
        <v/>
      </c>
      <c r="P355" s="23" t="str">
        <f aca="false">IF(O355="","",ROUND(J355*Settings!$C$10*O355,0))</f>
        <v/>
      </c>
    </row>
    <row r="356" customFormat="false" ht="15" hidden="false" customHeight="false" outlineLevel="0" collapsed="false">
      <c r="A356" s="8"/>
      <c r="B356" s="8"/>
      <c r="C356" s="8"/>
      <c r="D356" s="8"/>
      <c r="E356" s="8"/>
      <c r="F356" s="18"/>
      <c r="G356" s="21"/>
      <c r="H356" s="11" t="str">
        <f aca="false">IF(E356="","",IFERROR(INDEX(Rates!$B$6:$B$30,MATCH(E356,Rates!$A$6:$A$30,0)),"Not in rate table"))</f>
        <v/>
      </c>
      <c r="I356" s="22" t="str">
        <f aca="false">IF(E356="","",IFERROR(IF(F356&lt;=INDEX(Rates!$C$6:$C$30,MATCH(E356,Rates!$A$6:$A$30,0)),0,IF(D356="Yes",INDEX(Rates!$D$6:$D$30,MATCH(E356,Rates!$A$6:$A$30,0)),INDEX(Rates!$E$6:$E$30,MATCH(E356,Rates!$A$6:$A$30,0)))),0))</f>
        <v/>
      </c>
      <c r="J356" s="23" t="str">
        <f aca="false">IF(E356="","",ROUND(F356*I356,0))</f>
        <v/>
      </c>
      <c r="K356" s="24" t="str">
        <f aca="false">IF(OR(G356="",J356=0),"",IF(MONTH(G356)=3,DATE(YEAR(G356),Settings!$C$9,Settings!$C$8),DATE(YEAR(G356),MONTH(G356)+1,Settings!$C$7)))</f>
        <v/>
      </c>
      <c r="L356" s="21"/>
      <c r="M356" s="8"/>
      <c r="N356" s="10" t="str">
        <f aca="false">IF(E356="","",IF(J356=0,"Below threshold",IF(L356="",IF(Settings!$C$11&gt;K356,"Overdue - not deposited","Pending (not yet due)"),IF(L356&lt;=K356,"Deposited on time","Deposited late"))))</f>
        <v/>
      </c>
      <c r="O356" s="25" t="str">
        <f aca="false">IF(OR(J356="",J356=0,G356=""),"",IF(N356="Deposited on time",0,IF(N356="Pending (not yet due)",0,MAX(0,(YEAR(IF(L356="",Settings!$C$11,L356))-YEAR(G356))*12+MONTH(IF(L356="",Settings!$C$11,L356))-MONTH(G356)+1))))</f>
        <v/>
      </c>
      <c r="P356" s="23" t="str">
        <f aca="false">IF(O356="","",ROUND(J356*Settings!$C$10*O356,0))</f>
        <v/>
      </c>
    </row>
    <row r="357" customFormat="false" ht="15" hidden="false" customHeight="false" outlineLevel="0" collapsed="false">
      <c r="A357" s="8"/>
      <c r="B357" s="8"/>
      <c r="C357" s="8"/>
      <c r="D357" s="8"/>
      <c r="E357" s="8"/>
      <c r="F357" s="18"/>
      <c r="G357" s="21"/>
      <c r="H357" s="11" t="str">
        <f aca="false">IF(E357="","",IFERROR(INDEX(Rates!$B$6:$B$30,MATCH(E357,Rates!$A$6:$A$30,0)),"Not in rate table"))</f>
        <v/>
      </c>
      <c r="I357" s="22" t="str">
        <f aca="false">IF(E357="","",IFERROR(IF(F357&lt;=INDEX(Rates!$C$6:$C$30,MATCH(E357,Rates!$A$6:$A$30,0)),0,IF(D357="Yes",INDEX(Rates!$D$6:$D$30,MATCH(E357,Rates!$A$6:$A$30,0)),INDEX(Rates!$E$6:$E$30,MATCH(E357,Rates!$A$6:$A$30,0)))),0))</f>
        <v/>
      </c>
      <c r="J357" s="23" t="str">
        <f aca="false">IF(E357="","",ROUND(F357*I357,0))</f>
        <v/>
      </c>
      <c r="K357" s="24" t="str">
        <f aca="false">IF(OR(G357="",J357=0),"",IF(MONTH(G357)=3,DATE(YEAR(G357),Settings!$C$9,Settings!$C$8),DATE(YEAR(G357),MONTH(G357)+1,Settings!$C$7)))</f>
        <v/>
      </c>
      <c r="L357" s="21"/>
      <c r="M357" s="8"/>
      <c r="N357" s="10" t="str">
        <f aca="false">IF(E357="","",IF(J357=0,"Below threshold",IF(L357="",IF(Settings!$C$11&gt;K357,"Overdue - not deposited","Pending (not yet due)"),IF(L357&lt;=K357,"Deposited on time","Deposited late"))))</f>
        <v/>
      </c>
      <c r="O357" s="25" t="str">
        <f aca="false">IF(OR(J357="",J357=0,G357=""),"",IF(N357="Deposited on time",0,IF(N357="Pending (not yet due)",0,MAX(0,(YEAR(IF(L357="",Settings!$C$11,L357))-YEAR(G357))*12+MONTH(IF(L357="",Settings!$C$11,L357))-MONTH(G357)+1))))</f>
        <v/>
      </c>
      <c r="P357" s="23" t="str">
        <f aca="false">IF(O357="","",ROUND(J357*Settings!$C$10*O357,0))</f>
        <v/>
      </c>
    </row>
    <row r="358" customFormat="false" ht="15" hidden="false" customHeight="false" outlineLevel="0" collapsed="false">
      <c r="A358" s="8"/>
      <c r="B358" s="8"/>
      <c r="C358" s="8"/>
      <c r="D358" s="8"/>
      <c r="E358" s="8"/>
      <c r="F358" s="18"/>
      <c r="G358" s="21"/>
      <c r="H358" s="11" t="str">
        <f aca="false">IF(E358="","",IFERROR(INDEX(Rates!$B$6:$B$30,MATCH(E358,Rates!$A$6:$A$30,0)),"Not in rate table"))</f>
        <v/>
      </c>
      <c r="I358" s="22" t="str">
        <f aca="false">IF(E358="","",IFERROR(IF(F358&lt;=INDEX(Rates!$C$6:$C$30,MATCH(E358,Rates!$A$6:$A$30,0)),0,IF(D358="Yes",INDEX(Rates!$D$6:$D$30,MATCH(E358,Rates!$A$6:$A$30,0)),INDEX(Rates!$E$6:$E$30,MATCH(E358,Rates!$A$6:$A$30,0)))),0))</f>
        <v/>
      </c>
      <c r="J358" s="23" t="str">
        <f aca="false">IF(E358="","",ROUND(F358*I358,0))</f>
        <v/>
      </c>
      <c r="K358" s="24" t="str">
        <f aca="false">IF(OR(G358="",J358=0),"",IF(MONTH(G358)=3,DATE(YEAR(G358),Settings!$C$9,Settings!$C$8),DATE(YEAR(G358),MONTH(G358)+1,Settings!$C$7)))</f>
        <v/>
      </c>
      <c r="L358" s="21"/>
      <c r="M358" s="8"/>
      <c r="N358" s="10" t="str">
        <f aca="false">IF(E358="","",IF(J358=0,"Below threshold",IF(L358="",IF(Settings!$C$11&gt;K358,"Overdue - not deposited","Pending (not yet due)"),IF(L358&lt;=K358,"Deposited on time","Deposited late"))))</f>
        <v/>
      </c>
      <c r="O358" s="25" t="str">
        <f aca="false">IF(OR(J358="",J358=0,G358=""),"",IF(N358="Deposited on time",0,IF(N358="Pending (not yet due)",0,MAX(0,(YEAR(IF(L358="",Settings!$C$11,L358))-YEAR(G358))*12+MONTH(IF(L358="",Settings!$C$11,L358))-MONTH(G358)+1))))</f>
        <v/>
      </c>
      <c r="P358" s="23" t="str">
        <f aca="false">IF(O358="","",ROUND(J358*Settings!$C$10*O358,0))</f>
        <v/>
      </c>
    </row>
    <row r="359" customFormat="false" ht="15" hidden="false" customHeight="false" outlineLevel="0" collapsed="false">
      <c r="A359" s="8"/>
      <c r="B359" s="8"/>
      <c r="C359" s="8"/>
      <c r="D359" s="8"/>
      <c r="E359" s="8"/>
      <c r="F359" s="18"/>
      <c r="G359" s="21"/>
      <c r="H359" s="11" t="str">
        <f aca="false">IF(E359="","",IFERROR(INDEX(Rates!$B$6:$B$30,MATCH(E359,Rates!$A$6:$A$30,0)),"Not in rate table"))</f>
        <v/>
      </c>
      <c r="I359" s="22" t="str">
        <f aca="false">IF(E359="","",IFERROR(IF(F359&lt;=INDEX(Rates!$C$6:$C$30,MATCH(E359,Rates!$A$6:$A$30,0)),0,IF(D359="Yes",INDEX(Rates!$D$6:$D$30,MATCH(E359,Rates!$A$6:$A$30,0)),INDEX(Rates!$E$6:$E$30,MATCH(E359,Rates!$A$6:$A$30,0)))),0))</f>
        <v/>
      </c>
      <c r="J359" s="23" t="str">
        <f aca="false">IF(E359="","",ROUND(F359*I359,0))</f>
        <v/>
      </c>
      <c r="K359" s="24" t="str">
        <f aca="false">IF(OR(G359="",J359=0),"",IF(MONTH(G359)=3,DATE(YEAR(G359),Settings!$C$9,Settings!$C$8),DATE(YEAR(G359),MONTH(G359)+1,Settings!$C$7)))</f>
        <v/>
      </c>
      <c r="L359" s="21"/>
      <c r="M359" s="8"/>
      <c r="N359" s="10" t="str">
        <f aca="false">IF(E359="","",IF(J359=0,"Below threshold",IF(L359="",IF(Settings!$C$11&gt;K359,"Overdue - not deposited","Pending (not yet due)"),IF(L359&lt;=K359,"Deposited on time","Deposited late"))))</f>
        <v/>
      </c>
      <c r="O359" s="25" t="str">
        <f aca="false">IF(OR(J359="",J359=0,G359=""),"",IF(N359="Deposited on time",0,IF(N359="Pending (not yet due)",0,MAX(0,(YEAR(IF(L359="",Settings!$C$11,L359))-YEAR(G359))*12+MONTH(IF(L359="",Settings!$C$11,L359))-MONTH(G359)+1))))</f>
        <v/>
      </c>
      <c r="P359" s="23" t="str">
        <f aca="false">IF(O359="","",ROUND(J359*Settings!$C$10*O359,0))</f>
        <v/>
      </c>
    </row>
    <row r="360" customFormat="false" ht="15" hidden="false" customHeight="false" outlineLevel="0" collapsed="false">
      <c r="A360" s="8"/>
      <c r="B360" s="8"/>
      <c r="C360" s="8"/>
      <c r="D360" s="8"/>
      <c r="E360" s="8"/>
      <c r="F360" s="18"/>
      <c r="G360" s="21"/>
      <c r="H360" s="11" t="str">
        <f aca="false">IF(E360="","",IFERROR(INDEX(Rates!$B$6:$B$30,MATCH(E360,Rates!$A$6:$A$30,0)),"Not in rate table"))</f>
        <v/>
      </c>
      <c r="I360" s="22" t="str">
        <f aca="false">IF(E360="","",IFERROR(IF(F360&lt;=INDEX(Rates!$C$6:$C$30,MATCH(E360,Rates!$A$6:$A$30,0)),0,IF(D360="Yes",INDEX(Rates!$D$6:$D$30,MATCH(E360,Rates!$A$6:$A$30,0)),INDEX(Rates!$E$6:$E$30,MATCH(E360,Rates!$A$6:$A$30,0)))),0))</f>
        <v/>
      </c>
      <c r="J360" s="23" t="str">
        <f aca="false">IF(E360="","",ROUND(F360*I360,0))</f>
        <v/>
      </c>
      <c r="K360" s="24" t="str">
        <f aca="false">IF(OR(G360="",J360=0),"",IF(MONTH(G360)=3,DATE(YEAR(G360),Settings!$C$9,Settings!$C$8),DATE(YEAR(G360),MONTH(G360)+1,Settings!$C$7)))</f>
        <v/>
      </c>
      <c r="L360" s="21"/>
      <c r="M360" s="8"/>
      <c r="N360" s="10" t="str">
        <f aca="false">IF(E360="","",IF(J360=0,"Below threshold",IF(L360="",IF(Settings!$C$11&gt;K360,"Overdue - not deposited","Pending (not yet due)"),IF(L360&lt;=K360,"Deposited on time","Deposited late"))))</f>
        <v/>
      </c>
      <c r="O360" s="25" t="str">
        <f aca="false">IF(OR(J360="",J360=0,G360=""),"",IF(N360="Deposited on time",0,IF(N360="Pending (not yet due)",0,MAX(0,(YEAR(IF(L360="",Settings!$C$11,L360))-YEAR(G360))*12+MONTH(IF(L360="",Settings!$C$11,L360))-MONTH(G360)+1))))</f>
        <v/>
      </c>
      <c r="P360" s="23" t="str">
        <f aca="false">IF(O360="","",ROUND(J360*Settings!$C$10*O360,0))</f>
        <v/>
      </c>
    </row>
    <row r="361" customFormat="false" ht="15" hidden="false" customHeight="false" outlineLevel="0" collapsed="false">
      <c r="A361" s="8"/>
      <c r="B361" s="8"/>
      <c r="C361" s="8"/>
      <c r="D361" s="8"/>
      <c r="E361" s="8"/>
      <c r="F361" s="18"/>
      <c r="G361" s="21"/>
      <c r="H361" s="11" t="str">
        <f aca="false">IF(E361="","",IFERROR(INDEX(Rates!$B$6:$B$30,MATCH(E361,Rates!$A$6:$A$30,0)),"Not in rate table"))</f>
        <v/>
      </c>
      <c r="I361" s="22" t="str">
        <f aca="false">IF(E361="","",IFERROR(IF(F361&lt;=INDEX(Rates!$C$6:$C$30,MATCH(E361,Rates!$A$6:$A$30,0)),0,IF(D361="Yes",INDEX(Rates!$D$6:$D$30,MATCH(E361,Rates!$A$6:$A$30,0)),INDEX(Rates!$E$6:$E$30,MATCH(E361,Rates!$A$6:$A$30,0)))),0))</f>
        <v/>
      </c>
      <c r="J361" s="23" t="str">
        <f aca="false">IF(E361="","",ROUND(F361*I361,0))</f>
        <v/>
      </c>
      <c r="K361" s="24" t="str">
        <f aca="false">IF(OR(G361="",J361=0),"",IF(MONTH(G361)=3,DATE(YEAR(G361),Settings!$C$9,Settings!$C$8),DATE(YEAR(G361),MONTH(G361)+1,Settings!$C$7)))</f>
        <v/>
      </c>
      <c r="L361" s="21"/>
      <c r="M361" s="8"/>
      <c r="N361" s="10" t="str">
        <f aca="false">IF(E361="","",IF(J361=0,"Below threshold",IF(L361="",IF(Settings!$C$11&gt;K361,"Overdue - not deposited","Pending (not yet due)"),IF(L361&lt;=K361,"Deposited on time","Deposited late"))))</f>
        <v/>
      </c>
      <c r="O361" s="25" t="str">
        <f aca="false">IF(OR(J361="",J361=0,G361=""),"",IF(N361="Deposited on time",0,IF(N361="Pending (not yet due)",0,MAX(0,(YEAR(IF(L361="",Settings!$C$11,L361))-YEAR(G361))*12+MONTH(IF(L361="",Settings!$C$11,L361))-MONTH(G361)+1))))</f>
        <v/>
      </c>
      <c r="P361" s="23" t="str">
        <f aca="false">IF(O361="","",ROUND(J361*Settings!$C$10*O361,0))</f>
        <v/>
      </c>
    </row>
    <row r="362" customFormat="false" ht="15" hidden="false" customHeight="false" outlineLevel="0" collapsed="false">
      <c r="A362" s="8"/>
      <c r="B362" s="8"/>
      <c r="C362" s="8"/>
      <c r="D362" s="8"/>
      <c r="E362" s="8"/>
      <c r="F362" s="18"/>
      <c r="G362" s="21"/>
      <c r="H362" s="11" t="str">
        <f aca="false">IF(E362="","",IFERROR(INDEX(Rates!$B$6:$B$30,MATCH(E362,Rates!$A$6:$A$30,0)),"Not in rate table"))</f>
        <v/>
      </c>
      <c r="I362" s="22" t="str">
        <f aca="false">IF(E362="","",IFERROR(IF(F362&lt;=INDEX(Rates!$C$6:$C$30,MATCH(E362,Rates!$A$6:$A$30,0)),0,IF(D362="Yes",INDEX(Rates!$D$6:$D$30,MATCH(E362,Rates!$A$6:$A$30,0)),INDEX(Rates!$E$6:$E$30,MATCH(E362,Rates!$A$6:$A$30,0)))),0))</f>
        <v/>
      </c>
      <c r="J362" s="23" t="str">
        <f aca="false">IF(E362="","",ROUND(F362*I362,0))</f>
        <v/>
      </c>
      <c r="K362" s="24" t="str">
        <f aca="false">IF(OR(G362="",J362=0),"",IF(MONTH(G362)=3,DATE(YEAR(G362),Settings!$C$9,Settings!$C$8),DATE(YEAR(G362),MONTH(G362)+1,Settings!$C$7)))</f>
        <v/>
      </c>
      <c r="L362" s="21"/>
      <c r="M362" s="8"/>
      <c r="N362" s="10" t="str">
        <f aca="false">IF(E362="","",IF(J362=0,"Below threshold",IF(L362="",IF(Settings!$C$11&gt;K362,"Overdue - not deposited","Pending (not yet due)"),IF(L362&lt;=K362,"Deposited on time","Deposited late"))))</f>
        <v/>
      </c>
      <c r="O362" s="25" t="str">
        <f aca="false">IF(OR(J362="",J362=0,G362=""),"",IF(N362="Deposited on time",0,IF(N362="Pending (not yet due)",0,MAX(0,(YEAR(IF(L362="",Settings!$C$11,L362))-YEAR(G362))*12+MONTH(IF(L362="",Settings!$C$11,L362))-MONTH(G362)+1))))</f>
        <v/>
      </c>
      <c r="P362" s="23" t="str">
        <f aca="false">IF(O362="","",ROUND(J362*Settings!$C$10*O362,0))</f>
        <v/>
      </c>
    </row>
    <row r="363" customFormat="false" ht="15" hidden="false" customHeight="false" outlineLevel="0" collapsed="false">
      <c r="A363" s="8"/>
      <c r="B363" s="8"/>
      <c r="C363" s="8"/>
      <c r="D363" s="8"/>
      <c r="E363" s="8"/>
      <c r="F363" s="18"/>
      <c r="G363" s="21"/>
      <c r="H363" s="11" t="str">
        <f aca="false">IF(E363="","",IFERROR(INDEX(Rates!$B$6:$B$30,MATCH(E363,Rates!$A$6:$A$30,0)),"Not in rate table"))</f>
        <v/>
      </c>
      <c r="I363" s="22" t="str">
        <f aca="false">IF(E363="","",IFERROR(IF(F363&lt;=INDEX(Rates!$C$6:$C$30,MATCH(E363,Rates!$A$6:$A$30,0)),0,IF(D363="Yes",INDEX(Rates!$D$6:$D$30,MATCH(E363,Rates!$A$6:$A$30,0)),INDEX(Rates!$E$6:$E$30,MATCH(E363,Rates!$A$6:$A$30,0)))),0))</f>
        <v/>
      </c>
      <c r="J363" s="23" t="str">
        <f aca="false">IF(E363="","",ROUND(F363*I363,0))</f>
        <v/>
      </c>
      <c r="K363" s="24" t="str">
        <f aca="false">IF(OR(G363="",J363=0),"",IF(MONTH(G363)=3,DATE(YEAR(G363),Settings!$C$9,Settings!$C$8),DATE(YEAR(G363),MONTH(G363)+1,Settings!$C$7)))</f>
        <v/>
      </c>
      <c r="L363" s="21"/>
      <c r="M363" s="8"/>
      <c r="N363" s="10" t="str">
        <f aca="false">IF(E363="","",IF(J363=0,"Below threshold",IF(L363="",IF(Settings!$C$11&gt;K363,"Overdue - not deposited","Pending (not yet due)"),IF(L363&lt;=K363,"Deposited on time","Deposited late"))))</f>
        <v/>
      </c>
      <c r="O363" s="25" t="str">
        <f aca="false">IF(OR(J363="",J363=0,G363=""),"",IF(N363="Deposited on time",0,IF(N363="Pending (not yet due)",0,MAX(0,(YEAR(IF(L363="",Settings!$C$11,L363))-YEAR(G363))*12+MONTH(IF(L363="",Settings!$C$11,L363))-MONTH(G363)+1))))</f>
        <v/>
      </c>
      <c r="P363" s="23" t="str">
        <f aca="false">IF(O363="","",ROUND(J363*Settings!$C$10*O363,0))</f>
        <v/>
      </c>
    </row>
    <row r="364" customFormat="false" ht="15" hidden="false" customHeight="false" outlineLevel="0" collapsed="false">
      <c r="A364" s="8"/>
      <c r="B364" s="8"/>
      <c r="C364" s="8"/>
      <c r="D364" s="8"/>
      <c r="E364" s="8"/>
      <c r="F364" s="18"/>
      <c r="G364" s="21"/>
      <c r="H364" s="11" t="str">
        <f aca="false">IF(E364="","",IFERROR(INDEX(Rates!$B$6:$B$30,MATCH(E364,Rates!$A$6:$A$30,0)),"Not in rate table"))</f>
        <v/>
      </c>
      <c r="I364" s="22" t="str">
        <f aca="false">IF(E364="","",IFERROR(IF(F364&lt;=INDEX(Rates!$C$6:$C$30,MATCH(E364,Rates!$A$6:$A$30,0)),0,IF(D364="Yes",INDEX(Rates!$D$6:$D$30,MATCH(E364,Rates!$A$6:$A$30,0)),INDEX(Rates!$E$6:$E$30,MATCH(E364,Rates!$A$6:$A$30,0)))),0))</f>
        <v/>
      </c>
      <c r="J364" s="23" t="str">
        <f aca="false">IF(E364="","",ROUND(F364*I364,0))</f>
        <v/>
      </c>
      <c r="K364" s="24" t="str">
        <f aca="false">IF(OR(G364="",J364=0),"",IF(MONTH(G364)=3,DATE(YEAR(G364),Settings!$C$9,Settings!$C$8),DATE(YEAR(G364),MONTH(G364)+1,Settings!$C$7)))</f>
        <v/>
      </c>
      <c r="L364" s="21"/>
      <c r="M364" s="8"/>
      <c r="N364" s="10" t="str">
        <f aca="false">IF(E364="","",IF(J364=0,"Below threshold",IF(L364="",IF(Settings!$C$11&gt;K364,"Overdue - not deposited","Pending (not yet due)"),IF(L364&lt;=K364,"Deposited on time","Deposited late"))))</f>
        <v/>
      </c>
      <c r="O364" s="25" t="str">
        <f aca="false">IF(OR(J364="",J364=0,G364=""),"",IF(N364="Deposited on time",0,IF(N364="Pending (not yet due)",0,MAX(0,(YEAR(IF(L364="",Settings!$C$11,L364))-YEAR(G364))*12+MONTH(IF(L364="",Settings!$C$11,L364))-MONTH(G364)+1))))</f>
        <v/>
      </c>
      <c r="P364" s="23" t="str">
        <f aca="false">IF(O364="","",ROUND(J364*Settings!$C$10*O364,0))</f>
        <v/>
      </c>
    </row>
    <row r="365" customFormat="false" ht="15" hidden="false" customHeight="false" outlineLevel="0" collapsed="false">
      <c r="A365" s="8"/>
      <c r="B365" s="8"/>
      <c r="C365" s="8"/>
      <c r="D365" s="8"/>
      <c r="E365" s="8"/>
      <c r="F365" s="18"/>
      <c r="G365" s="21"/>
      <c r="H365" s="11" t="str">
        <f aca="false">IF(E365="","",IFERROR(INDEX(Rates!$B$6:$B$30,MATCH(E365,Rates!$A$6:$A$30,0)),"Not in rate table"))</f>
        <v/>
      </c>
      <c r="I365" s="22" t="str">
        <f aca="false">IF(E365="","",IFERROR(IF(F365&lt;=INDEX(Rates!$C$6:$C$30,MATCH(E365,Rates!$A$6:$A$30,0)),0,IF(D365="Yes",INDEX(Rates!$D$6:$D$30,MATCH(E365,Rates!$A$6:$A$30,0)),INDEX(Rates!$E$6:$E$30,MATCH(E365,Rates!$A$6:$A$30,0)))),0))</f>
        <v/>
      </c>
      <c r="J365" s="23" t="str">
        <f aca="false">IF(E365="","",ROUND(F365*I365,0))</f>
        <v/>
      </c>
      <c r="K365" s="24" t="str">
        <f aca="false">IF(OR(G365="",J365=0),"",IF(MONTH(G365)=3,DATE(YEAR(G365),Settings!$C$9,Settings!$C$8),DATE(YEAR(G365),MONTH(G365)+1,Settings!$C$7)))</f>
        <v/>
      </c>
      <c r="L365" s="21"/>
      <c r="M365" s="8"/>
      <c r="N365" s="10" t="str">
        <f aca="false">IF(E365="","",IF(J365=0,"Below threshold",IF(L365="",IF(Settings!$C$11&gt;K365,"Overdue - not deposited","Pending (not yet due)"),IF(L365&lt;=K365,"Deposited on time","Deposited late"))))</f>
        <v/>
      </c>
      <c r="O365" s="25" t="str">
        <f aca="false">IF(OR(J365="",J365=0,G365=""),"",IF(N365="Deposited on time",0,IF(N365="Pending (not yet due)",0,MAX(0,(YEAR(IF(L365="",Settings!$C$11,L365))-YEAR(G365))*12+MONTH(IF(L365="",Settings!$C$11,L365))-MONTH(G365)+1))))</f>
        <v/>
      </c>
      <c r="P365" s="23" t="str">
        <f aca="false">IF(O365="","",ROUND(J365*Settings!$C$10*O365,0))</f>
        <v/>
      </c>
    </row>
    <row r="366" customFormat="false" ht="15" hidden="false" customHeight="false" outlineLevel="0" collapsed="false">
      <c r="A366" s="8"/>
      <c r="B366" s="8"/>
      <c r="C366" s="8"/>
      <c r="D366" s="8"/>
      <c r="E366" s="8"/>
      <c r="F366" s="18"/>
      <c r="G366" s="21"/>
      <c r="H366" s="11" t="str">
        <f aca="false">IF(E366="","",IFERROR(INDEX(Rates!$B$6:$B$30,MATCH(E366,Rates!$A$6:$A$30,0)),"Not in rate table"))</f>
        <v/>
      </c>
      <c r="I366" s="22" t="str">
        <f aca="false">IF(E366="","",IFERROR(IF(F366&lt;=INDEX(Rates!$C$6:$C$30,MATCH(E366,Rates!$A$6:$A$30,0)),0,IF(D366="Yes",INDEX(Rates!$D$6:$D$30,MATCH(E366,Rates!$A$6:$A$30,0)),INDEX(Rates!$E$6:$E$30,MATCH(E366,Rates!$A$6:$A$30,0)))),0))</f>
        <v/>
      </c>
      <c r="J366" s="23" t="str">
        <f aca="false">IF(E366="","",ROUND(F366*I366,0))</f>
        <v/>
      </c>
      <c r="K366" s="24" t="str">
        <f aca="false">IF(OR(G366="",J366=0),"",IF(MONTH(G366)=3,DATE(YEAR(G366),Settings!$C$9,Settings!$C$8),DATE(YEAR(G366),MONTH(G366)+1,Settings!$C$7)))</f>
        <v/>
      </c>
      <c r="L366" s="21"/>
      <c r="M366" s="8"/>
      <c r="N366" s="10" t="str">
        <f aca="false">IF(E366="","",IF(J366=0,"Below threshold",IF(L366="",IF(Settings!$C$11&gt;K366,"Overdue - not deposited","Pending (not yet due)"),IF(L366&lt;=K366,"Deposited on time","Deposited late"))))</f>
        <v/>
      </c>
      <c r="O366" s="25" t="str">
        <f aca="false">IF(OR(J366="",J366=0,G366=""),"",IF(N366="Deposited on time",0,IF(N366="Pending (not yet due)",0,MAX(0,(YEAR(IF(L366="",Settings!$C$11,L366))-YEAR(G366))*12+MONTH(IF(L366="",Settings!$C$11,L366))-MONTH(G366)+1))))</f>
        <v/>
      </c>
      <c r="P366" s="23" t="str">
        <f aca="false">IF(O366="","",ROUND(J366*Settings!$C$10*O366,0))</f>
        <v/>
      </c>
    </row>
    <row r="367" customFormat="false" ht="15" hidden="false" customHeight="false" outlineLevel="0" collapsed="false">
      <c r="A367" s="8"/>
      <c r="B367" s="8"/>
      <c r="C367" s="8"/>
      <c r="D367" s="8"/>
      <c r="E367" s="8"/>
      <c r="F367" s="18"/>
      <c r="G367" s="21"/>
      <c r="H367" s="11" t="str">
        <f aca="false">IF(E367="","",IFERROR(INDEX(Rates!$B$6:$B$30,MATCH(E367,Rates!$A$6:$A$30,0)),"Not in rate table"))</f>
        <v/>
      </c>
      <c r="I367" s="22" t="str">
        <f aca="false">IF(E367="","",IFERROR(IF(F367&lt;=INDEX(Rates!$C$6:$C$30,MATCH(E367,Rates!$A$6:$A$30,0)),0,IF(D367="Yes",INDEX(Rates!$D$6:$D$30,MATCH(E367,Rates!$A$6:$A$30,0)),INDEX(Rates!$E$6:$E$30,MATCH(E367,Rates!$A$6:$A$30,0)))),0))</f>
        <v/>
      </c>
      <c r="J367" s="23" t="str">
        <f aca="false">IF(E367="","",ROUND(F367*I367,0))</f>
        <v/>
      </c>
      <c r="K367" s="24" t="str">
        <f aca="false">IF(OR(G367="",J367=0),"",IF(MONTH(G367)=3,DATE(YEAR(G367),Settings!$C$9,Settings!$C$8),DATE(YEAR(G367),MONTH(G367)+1,Settings!$C$7)))</f>
        <v/>
      </c>
      <c r="L367" s="21"/>
      <c r="M367" s="8"/>
      <c r="N367" s="10" t="str">
        <f aca="false">IF(E367="","",IF(J367=0,"Below threshold",IF(L367="",IF(Settings!$C$11&gt;K367,"Overdue - not deposited","Pending (not yet due)"),IF(L367&lt;=K367,"Deposited on time","Deposited late"))))</f>
        <v/>
      </c>
      <c r="O367" s="25" t="str">
        <f aca="false">IF(OR(J367="",J367=0,G367=""),"",IF(N367="Deposited on time",0,IF(N367="Pending (not yet due)",0,MAX(0,(YEAR(IF(L367="",Settings!$C$11,L367))-YEAR(G367))*12+MONTH(IF(L367="",Settings!$C$11,L367))-MONTH(G367)+1))))</f>
        <v/>
      </c>
      <c r="P367" s="23" t="str">
        <f aca="false">IF(O367="","",ROUND(J367*Settings!$C$10*O367,0))</f>
        <v/>
      </c>
    </row>
    <row r="368" customFormat="false" ht="15" hidden="false" customHeight="false" outlineLevel="0" collapsed="false">
      <c r="A368" s="8"/>
      <c r="B368" s="8"/>
      <c r="C368" s="8"/>
      <c r="D368" s="8"/>
      <c r="E368" s="8"/>
      <c r="F368" s="18"/>
      <c r="G368" s="21"/>
      <c r="H368" s="11" t="str">
        <f aca="false">IF(E368="","",IFERROR(INDEX(Rates!$B$6:$B$30,MATCH(E368,Rates!$A$6:$A$30,0)),"Not in rate table"))</f>
        <v/>
      </c>
      <c r="I368" s="22" t="str">
        <f aca="false">IF(E368="","",IFERROR(IF(F368&lt;=INDEX(Rates!$C$6:$C$30,MATCH(E368,Rates!$A$6:$A$30,0)),0,IF(D368="Yes",INDEX(Rates!$D$6:$D$30,MATCH(E368,Rates!$A$6:$A$30,0)),INDEX(Rates!$E$6:$E$30,MATCH(E368,Rates!$A$6:$A$30,0)))),0))</f>
        <v/>
      </c>
      <c r="J368" s="23" t="str">
        <f aca="false">IF(E368="","",ROUND(F368*I368,0))</f>
        <v/>
      </c>
      <c r="K368" s="24" t="str">
        <f aca="false">IF(OR(G368="",J368=0),"",IF(MONTH(G368)=3,DATE(YEAR(G368),Settings!$C$9,Settings!$C$8),DATE(YEAR(G368),MONTH(G368)+1,Settings!$C$7)))</f>
        <v/>
      </c>
      <c r="L368" s="21"/>
      <c r="M368" s="8"/>
      <c r="N368" s="10" t="str">
        <f aca="false">IF(E368="","",IF(J368=0,"Below threshold",IF(L368="",IF(Settings!$C$11&gt;K368,"Overdue - not deposited","Pending (not yet due)"),IF(L368&lt;=K368,"Deposited on time","Deposited late"))))</f>
        <v/>
      </c>
      <c r="O368" s="25" t="str">
        <f aca="false">IF(OR(J368="",J368=0,G368=""),"",IF(N368="Deposited on time",0,IF(N368="Pending (not yet due)",0,MAX(0,(YEAR(IF(L368="",Settings!$C$11,L368))-YEAR(G368))*12+MONTH(IF(L368="",Settings!$C$11,L368))-MONTH(G368)+1))))</f>
        <v/>
      </c>
      <c r="P368" s="23" t="str">
        <f aca="false">IF(O368="","",ROUND(J368*Settings!$C$10*O368,0))</f>
        <v/>
      </c>
    </row>
    <row r="369" customFormat="false" ht="15" hidden="false" customHeight="false" outlineLevel="0" collapsed="false">
      <c r="A369" s="8"/>
      <c r="B369" s="8"/>
      <c r="C369" s="8"/>
      <c r="D369" s="8"/>
      <c r="E369" s="8"/>
      <c r="F369" s="18"/>
      <c r="G369" s="21"/>
      <c r="H369" s="11" t="str">
        <f aca="false">IF(E369="","",IFERROR(INDEX(Rates!$B$6:$B$30,MATCH(E369,Rates!$A$6:$A$30,0)),"Not in rate table"))</f>
        <v/>
      </c>
      <c r="I369" s="22" t="str">
        <f aca="false">IF(E369="","",IFERROR(IF(F369&lt;=INDEX(Rates!$C$6:$C$30,MATCH(E369,Rates!$A$6:$A$30,0)),0,IF(D369="Yes",INDEX(Rates!$D$6:$D$30,MATCH(E369,Rates!$A$6:$A$30,0)),INDEX(Rates!$E$6:$E$30,MATCH(E369,Rates!$A$6:$A$30,0)))),0))</f>
        <v/>
      </c>
      <c r="J369" s="23" t="str">
        <f aca="false">IF(E369="","",ROUND(F369*I369,0))</f>
        <v/>
      </c>
      <c r="K369" s="24" t="str">
        <f aca="false">IF(OR(G369="",J369=0),"",IF(MONTH(G369)=3,DATE(YEAR(G369),Settings!$C$9,Settings!$C$8),DATE(YEAR(G369),MONTH(G369)+1,Settings!$C$7)))</f>
        <v/>
      </c>
      <c r="L369" s="21"/>
      <c r="M369" s="8"/>
      <c r="N369" s="10" t="str">
        <f aca="false">IF(E369="","",IF(J369=0,"Below threshold",IF(L369="",IF(Settings!$C$11&gt;K369,"Overdue - not deposited","Pending (not yet due)"),IF(L369&lt;=K369,"Deposited on time","Deposited late"))))</f>
        <v/>
      </c>
      <c r="O369" s="25" t="str">
        <f aca="false">IF(OR(J369="",J369=0,G369=""),"",IF(N369="Deposited on time",0,IF(N369="Pending (not yet due)",0,MAX(0,(YEAR(IF(L369="",Settings!$C$11,L369))-YEAR(G369))*12+MONTH(IF(L369="",Settings!$C$11,L369))-MONTH(G369)+1))))</f>
        <v/>
      </c>
      <c r="P369" s="23" t="str">
        <f aca="false">IF(O369="","",ROUND(J369*Settings!$C$10*O369,0))</f>
        <v/>
      </c>
    </row>
    <row r="370" customFormat="false" ht="15" hidden="false" customHeight="false" outlineLevel="0" collapsed="false">
      <c r="A370" s="8"/>
      <c r="B370" s="8"/>
      <c r="C370" s="8"/>
      <c r="D370" s="8"/>
      <c r="E370" s="8"/>
      <c r="F370" s="18"/>
      <c r="G370" s="21"/>
      <c r="H370" s="11" t="str">
        <f aca="false">IF(E370="","",IFERROR(INDEX(Rates!$B$6:$B$30,MATCH(E370,Rates!$A$6:$A$30,0)),"Not in rate table"))</f>
        <v/>
      </c>
      <c r="I370" s="22" t="str">
        <f aca="false">IF(E370="","",IFERROR(IF(F370&lt;=INDEX(Rates!$C$6:$C$30,MATCH(E370,Rates!$A$6:$A$30,0)),0,IF(D370="Yes",INDEX(Rates!$D$6:$D$30,MATCH(E370,Rates!$A$6:$A$30,0)),INDEX(Rates!$E$6:$E$30,MATCH(E370,Rates!$A$6:$A$30,0)))),0))</f>
        <v/>
      </c>
      <c r="J370" s="23" t="str">
        <f aca="false">IF(E370="","",ROUND(F370*I370,0))</f>
        <v/>
      </c>
      <c r="K370" s="24" t="str">
        <f aca="false">IF(OR(G370="",J370=0),"",IF(MONTH(G370)=3,DATE(YEAR(G370),Settings!$C$9,Settings!$C$8),DATE(YEAR(G370),MONTH(G370)+1,Settings!$C$7)))</f>
        <v/>
      </c>
      <c r="L370" s="21"/>
      <c r="M370" s="8"/>
      <c r="N370" s="10" t="str">
        <f aca="false">IF(E370="","",IF(J370=0,"Below threshold",IF(L370="",IF(Settings!$C$11&gt;K370,"Overdue - not deposited","Pending (not yet due)"),IF(L370&lt;=K370,"Deposited on time","Deposited late"))))</f>
        <v/>
      </c>
      <c r="O370" s="25" t="str">
        <f aca="false">IF(OR(J370="",J370=0,G370=""),"",IF(N370="Deposited on time",0,IF(N370="Pending (not yet due)",0,MAX(0,(YEAR(IF(L370="",Settings!$C$11,L370))-YEAR(G370))*12+MONTH(IF(L370="",Settings!$C$11,L370))-MONTH(G370)+1))))</f>
        <v/>
      </c>
      <c r="P370" s="23" t="str">
        <f aca="false">IF(O370="","",ROUND(J370*Settings!$C$10*O370,0))</f>
        <v/>
      </c>
    </row>
    <row r="371" customFormat="false" ht="15" hidden="false" customHeight="false" outlineLevel="0" collapsed="false">
      <c r="A371" s="8"/>
      <c r="B371" s="8"/>
      <c r="C371" s="8"/>
      <c r="D371" s="8"/>
      <c r="E371" s="8"/>
      <c r="F371" s="18"/>
      <c r="G371" s="21"/>
      <c r="H371" s="11" t="str">
        <f aca="false">IF(E371="","",IFERROR(INDEX(Rates!$B$6:$B$30,MATCH(E371,Rates!$A$6:$A$30,0)),"Not in rate table"))</f>
        <v/>
      </c>
      <c r="I371" s="22" t="str">
        <f aca="false">IF(E371="","",IFERROR(IF(F371&lt;=INDEX(Rates!$C$6:$C$30,MATCH(E371,Rates!$A$6:$A$30,0)),0,IF(D371="Yes",INDEX(Rates!$D$6:$D$30,MATCH(E371,Rates!$A$6:$A$30,0)),INDEX(Rates!$E$6:$E$30,MATCH(E371,Rates!$A$6:$A$30,0)))),0))</f>
        <v/>
      </c>
      <c r="J371" s="23" t="str">
        <f aca="false">IF(E371="","",ROUND(F371*I371,0))</f>
        <v/>
      </c>
      <c r="K371" s="24" t="str">
        <f aca="false">IF(OR(G371="",J371=0),"",IF(MONTH(G371)=3,DATE(YEAR(G371),Settings!$C$9,Settings!$C$8),DATE(YEAR(G371),MONTH(G371)+1,Settings!$C$7)))</f>
        <v/>
      </c>
      <c r="L371" s="21"/>
      <c r="M371" s="8"/>
      <c r="N371" s="10" t="str">
        <f aca="false">IF(E371="","",IF(J371=0,"Below threshold",IF(L371="",IF(Settings!$C$11&gt;K371,"Overdue - not deposited","Pending (not yet due)"),IF(L371&lt;=K371,"Deposited on time","Deposited late"))))</f>
        <v/>
      </c>
      <c r="O371" s="25" t="str">
        <f aca="false">IF(OR(J371="",J371=0,G371=""),"",IF(N371="Deposited on time",0,IF(N371="Pending (not yet due)",0,MAX(0,(YEAR(IF(L371="",Settings!$C$11,L371))-YEAR(G371))*12+MONTH(IF(L371="",Settings!$C$11,L371))-MONTH(G371)+1))))</f>
        <v/>
      </c>
      <c r="P371" s="23" t="str">
        <f aca="false">IF(O371="","",ROUND(J371*Settings!$C$10*O371,0))</f>
        <v/>
      </c>
    </row>
    <row r="372" customFormat="false" ht="15" hidden="false" customHeight="false" outlineLevel="0" collapsed="false">
      <c r="A372" s="8"/>
      <c r="B372" s="8"/>
      <c r="C372" s="8"/>
      <c r="D372" s="8"/>
      <c r="E372" s="8"/>
      <c r="F372" s="18"/>
      <c r="G372" s="21"/>
      <c r="H372" s="11" t="str">
        <f aca="false">IF(E372="","",IFERROR(INDEX(Rates!$B$6:$B$30,MATCH(E372,Rates!$A$6:$A$30,0)),"Not in rate table"))</f>
        <v/>
      </c>
      <c r="I372" s="22" t="str">
        <f aca="false">IF(E372="","",IFERROR(IF(F372&lt;=INDEX(Rates!$C$6:$C$30,MATCH(E372,Rates!$A$6:$A$30,0)),0,IF(D372="Yes",INDEX(Rates!$D$6:$D$30,MATCH(E372,Rates!$A$6:$A$30,0)),INDEX(Rates!$E$6:$E$30,MATCH(E372,Rates!$A$6:$A$30,0)))),0))</f>
        <v/>
      </c>
      <c r="J372" s="23" t="str">
        <f aca="false">IF(E372="","",ROUND(F372*I372,0))</f>
        <v/>
      </c>
      <c r="K372" s="24" t="str">
        <f aca="false">IF(OR(G372="",J372=0),"",IF(MONTH(G372)=3,DATE(YEAR(G372),Settings!$C$9,Settings!$C$8),DATE(YEAR(G372),MONTH(G372)+1,Settings!$C$7)))</f>
        <v/>
      </c>
      <c r="L372" s="21"/>
      <c r="M372" s="8"/>
      <c r="N372" s="10" t="str">
        <f aca="false">IF(E372="","",IF(J372=0,"Below threshold",IF(L372="",IF(Settings!$C$11&gt;K372,"Overdue - not deposited","Pending (not yet due)"),IF(L372&lt;=K372,"Deposited on time","Deposited late"))))</f>
        <v/>
      </c>
      <c r="O372" s="25" t="str">
        <f aca="false">IF(OR(J372="",J372=0,G372=""),"",IF(N372="Deposited on time",0,IF(N372="Pending (not yet due)",0,MAX(0,(YEAR(IF(L372="",Settings!$C$11,L372))-YEAR(G372))*12+MONTH(IF(L372="",Settings!$C$11,L372))-MONTH(G372)+1))))</f>
        <v/>
      </c>
      <c r="P372" s="23" t="str">
        <f aca="false">IF(O372="","",ROUND(J372*Settings!$C$10*O372,0))</f>
        <v/>
      </c>
    </row>
    <row r="373" customFormat="false" ht="15" hidden="false" customHeight="false" outlineLevel="0" collapsed="false">
      <c r="A373" s="8"/>
      <c r="B373" s="8"/>
      <c r="C373" s="8"/>
      <c r="D373" s="8"/>
      <c r="E373" s="8"/>
      <c r="F373" s="18"/>
      <c r="G373" s="21"/>
      <c r="H373" s="11" t="str">
        <f aca="false">IF(E373="","",IFERROR(INDEX(Rates!$B$6:$B$30,MATCH(E373,Rates!$A$6:$A$30,0)),"Not in rate table"))</f>
        <v/>
      </c>
      <c r="I373" s="22" t="str">
        <f aca="false">IF(E373="","",IFERROR(IF(F373&lt;=INDEX(Rates!$C$6:$C$30,MATCH(E373,Rates!$A$6:$A$30,0)),0,IF(D373="Yes",INDEX(Rates!$D$6:$D$30,MATCH(E373,Rates!$A$6:$A$30,0)),INDEX(Rates!$E$6:$E$30,MATCH(E373,Rates!$A$6:$A$30,0)))),0))</f>
        <v/>
      </c>
      <c r="J373" s="23" t="str">
        <f aca="false">IF(E373="","",ROUND(F373*I373,0))</f>
        <v/>
      </c>
      <c r="K373" s="24" t="str">
        <f aca="false">IF(OR(G373="",J373=0),"",IF(MONTH(G373)=3,DATE(YEAR(G373),Settings!$C$9,Settings!$C$8),DATE(YEAR(G373),MONTH(G373)+1,Settings!$C$7)))</f>
        <v/>
      </c>
      <c r="L373" s="21"/>
      <c r="M373" s="8"/>
      <c r="N373" s="10" t="str">
        <f aca="false">IF(E373="","",IF(J373=0,"Below threshold",IF(L373="",IF(Settings!$C$11&gt;K373,"Overdue - not deposited","Pending (not yet due)"),IF(L373&lt;=K373,"Deposited on time","Deposited late"))))</f>
        <v/>
      </c>
      <c r="O373" s="25" t="str">
        <f aca="false">IF(OR(J373="",J373=0,G373=""),"",IF(N373="Deposited on time",0,IF(N373="Pending (not yet due)",0,MAX(0,(YEAR(IF(L373="",Settings!$C$11,L373))-YEAR(G373))*12+MONTH(IF(L373="",Settings!$C$11,L373))-MONTH(G373)+1))))</f>
        <v/>
      </c>
      <c r="P373" s="23" t="str">
        <f aca="false">IF(O373="","",ROUND(J373*Settings!$C$10*O373,0))</f>
        <v/>
      </c>
    </row>
    <row r="374" customFormat="false" ht="15" hidden="false" customHeight="false" outlineLevel="0" collapsed="false">
      <c r="A374" s="8"/>
      <c r="B374" s="8"/>
      <c r="C374" s="8"/>
      <c r="D374" s="8"/>
      <c r="E374" s="8"/>
      <c r="F374" s="18"/>
      <c r="G374" s="21"/>
      <c r="H374" s="11" t="str">
        <f aca="false">IF(E374="","",IFERROR(INDEX(Rates!$B$6:$B$30,MATCH(E374,Rates!$A$6:$A$30,0)),"Not in rate table"))</f>
        <v/>
      </c>
      <c r="I374" s="22" t="str">
        <f aca="false">IF(E374="","",IFERROR(IF(F374&lt;=INDEX(Rates!$C$6:$C$30,MATCH(E374,Rates!$A$6:$A$30,0)),0,IF(D374="Yes",INDEX(Rates!$D$6:$D$30,MATCH(E374,Rates!$A$6:$A$30,0)),INDEX(Rates!$E$6:$E$30,MATCH(E374,Rates!$A$6:$A$30,0)))),0))</f>
        <v/>
      </c>
      <c r="J374" s="23" t="str">
        <f aca="false">IF(E374="","",ROUND(F374*I374,0))</f>
        <v/>
      </c>
      <c r="K374" s="24" t="str">
        <f aca="false">IF(OR(G374="",J374=0),"",IF(MONTH(G374)=3,DATE(YEAR(G374),Settings!$C$9,Settings!$C$8),DATE(YEAR(G374),MONTH(G374)+1,Settings!$C$7)))</f>
        <v/>
      </c>
      <c r="L374" s="21"/>
      <c r="M374" s="8"/>
      <c r="N374" s="10" t="str">
        <f aca="false">IF(E374="","",IF(J374=0,"Below threshold",IF(L374="",IF(Settings!$C$11&gt;K374,"Overdue - not deposited","Pending (not yet due)"),IF(L374&lt;=K374,"Deposited on time","Deposited late"))))</f>
        <v/>
      </c>
      <c r="O374" s="25" t="str">
        <f aca="false">IF(OR(J374="",J374=0,G374=""),"",IF(N374="Deposited on time",0,IF(N374="Pending (not yet due)",0,MAX(0,(YEAR(IF(L374="",Settings!$C$11,L374))-YEAR(G374))*12+MONTH(IF(L374="",Settings!$C$11,L374))-MONTH(G374)+1))))</f>
        <v/>
      </c>
      <c r="P374" s="23" t="str">
        <f aca="false">IF(O374="","",ROUND(J374*Settings!$C$10*O374,0))</f>
        <v/>
      </c>
    </row>
    <row r="375" customFormat="false" ht="15" hidden="false" customHeight="false" outlineLevel="0" collapsed="false">
      <c r="A375" s="8"/>
      <c r="B375" s="8"/>
      <c r="C375" s="8"/>
      <c r="D375" s="8"/>
      <c r="E375" s="8"/>
      <c r="F375" s="18"/>
      <c r="G375" s="21"/>
      <c r="H375" s="11" t="str">
        <f aca="false">IF(E375="","",IFERROR(INDEX(Rates!$B$6:$B$30,MATCH(E375,Rates!$A$6:$A$30,0)),"Not in rate table"))</f>
        <v/>
      </c>
      <c r="I375" s="22" t="str">
        <f aca="false">IF(E375="","",IFERROR(IF(F375&lt;=INDEX(Rates!$C$6:$C$30,MATCH(E375,Rates!$A$6:$A$30,0)),0,IF(D375="Yes",INDEX(Rates!$D$6:$D$30,MATCH(E375,Rates!$A$6:$A$30,0)),INDEX(Rates!$E$6:$E$30,MATCH(E375,Rates!$A$6:$A$30,0)))),0))</f>
        <v/>
      </c>
      <c r="J375" s="23" t="str">
        <f aca="false">IF(E375="","",ROUND(F375*I375,0))</f>
        <v/>
      </c>
      <c r="K375" s="24" t="str">
        <f aca="false">IF(OR(G375="",J375=0),"",IF(MONTH(G375)=3,DATE(YEAR(G375),Settings!$C$9,Settings!$C$8),DATE(YEAR(G375),MONTH(G375)+1,Settings!$C$7)))</f>
        <v/>
      </c>
      <c r="L375" s="21"/>
      <c r="M375" s="8"/>
      <c r="N375" s="10" t="str">
        <f aca="false">IF(E375="","",IF(J375=0,"Below threshold",IF(L375="",IF(Settings!$C$11&gt;K375,"Overdue - not deposited","Pending (not yet due)"),IF(L375&lt;=K375,"Deposited on time","Deposited late"))))</f>
        <v/>
      </c>
      <c r="O375" s="25" t="str">
        <f aca="false">IF(OR(J375="",J375=0,G375=""),"",IF(N375="Deposited on time",0,IF(N375="Pending (not yet due)",0,MAX(0,(YEAR(IF(L375="",Settings!$C$11,L375))-YEAR(G375))*12+MONTH(IF(L375="",Settings!$C$11,L375))-MONTH(G375)+1))))</f>
        <v/>
      </c>
      <c r="P375" s="23" t="str">
        <f aca="false">IF(O375="","",ROUND(J375*Settings!$C$10*O375,0))</f>
        <v/>
      </c>
    </row>
    <row r="376" customFormat="false" ht="15" hidden="false" customHeight="false" outlineLevel="0" collapsed="false">
      <c r="A376" s="8"/>
      <c r="B376" s="8"/>
      <c r="C376" s="8"/>
      <c r="D376" s="8"/>
      <c r="E376" s="8"/>
      <c r="F376" s="18"/>
      <c r="G376" s="21"/>
      <c r="H376" s="11" t="str">
        <f aca="false">IF(E376="","",IFERROR(INDEX(Rates!$B$6:$B$30,MATCH(E376,Rates!$A$6:$A$30,0)),"Not in rate table"))</f>
        <v/>
      </c>
      <c r="I376" s="22" t="str">
        <f aca="false">IF(E376="","",IFERROR(IF(F376&lt;=INDEX(Rates!$C$6:$C$30,MATCH(E376,Rates!$A$6:$A$30,0)),0,IF(D376="Yes",INDEX(Rates!$D$6:$D$30,MATCH(E376,Rates!$A$6:$A$30,0)),INDEX(Rates!$E$6:$E$30,MATCH(E376,Rates!$A$6:$A$30,0)))),0))</f>
        <v/>
      </c>
      <c r="J376" s="23" t="str">
        <f aca="false">IF(E376="","",ROUND(F376*I376,0))</f>
        <v/>
      </c>
      <c r="K376" s="24" t="str">
        <f aca="false">IF(OR(G376="",J376=0),"",IF(MONTH(G376)=3,DATE(YEAR(G376),Settings!$C$9,Settings!$C$8),DATE(YEAR(G376),MONTH(G376)+1,Settings!$C$7)))</f>
        <v/>
      </c>
      <c r="L376" s="21"/>
      <c r="M376" s="8"/>
      <c r="N376" s="10" t="str">
        <f aca="false">IF(E376="","",IF(J376=0,"Below threshold",IF(L376="",IF(Settings!$C$11&gt;K376,"Overdue - not deposited","Pending (not yet due)"),IF(L376&lt;=K376,"Deposited on time","Deposited late"))))</f>
        <v/>
      </c>
      <c r="O376" s="25" t="str">
        <f aca="false">IF(OR(J376="",J376=0,G376=""),"",IF(N376="Deposited on time",0,IF(N376="Pending (not yet due)",0,MAX(0,(YEAR(IF(L376="",Settings!$C$11,L376))-YEAR(G376))*12+MONTH(IF(L376="",Settings!$C$11,L376))-MONTH(G376)+1))))</f>
        <v/>
      </c>
      <c r="P376" s="23" t="str">
        <f aca="false">IF(O376="","",ROUND(J376*Settings!$C$10*O376,0))</f>
        <v/>
      </c>
    </row>
    <row r="377" customFormat="false" ht="15" hidden="false" customHeight="false" outlineLevel="0" collapsed="false">
      <c r="A377" s="8"/>
      <c r="B377" s="8"/>
      <c r="C377" s="8"/>
      <c r="D377" s="8"/>
      <c r="E377" s="8"/>
      <c r="F377" s="18"/>
      <c r="G377" s="21"/>
      <c r="H377" s="11" t="str">
        <f aca="false">IF(E377="","",IFERROR(INDEX(Rates!$B$6:$B$30,MATCH(E377,Rates!$A$6:$A$30,0)),"Not in rate table"))</f>
        <v/>
      </c>
      <c r="I377" s="22" t="str">
        <f aca="false">IF(E377="","",IFERROR(IF(F377&lt;=INDEX(Rates!$C$6:$C$30,MATCH(E377,Rates!$A$6:$A$30,0)),0,IF(D377="Yes",INDEX(Rates!$D$6:$D$30,MATCH(E377,Rates!$A$6:$A$30,0)),INDEX(Rates!$E$6:$E$30,MATCH(E377,Rates!$A$6:$A$30,0)))),0))</f>
        <v/>
      </c>
      <c r="J377" s="23" t="str">
        <f aca="false">IF(E377="","",ROUND(F377*I377,0))</f>
        <v/>
      </c>
      <c r="K377" s="24" t="str">
        <f aca="false">IF(OR(G377="",J377=0),"",IF(MONTH(G377)=3,DATE(YEAR(G377),Settings!$C$9,Settings!$C$8),DATE(YEAR(G377),MONTH(G377)+1,Settings!$C$7)))</f>
        <v/>
      </c>
      <c r="L377" s="21"/>
      <c r="M377" s="8"/>
      <c r="N377" s="10" t="str">
        <f aca="false">IF(E377="","",IF(J377=0,"Below threshold",IF(L377="",IF(Settings!$C$11&gt;K377,"Overdue - not deposited","Pending (not yet due)"),IF(L377&lt;=K377,"Deposited on time","Deposited late"))))</f>
        <v/>
      </c>
      <c r="O377" s="25" t="str">
        <f aca="false">IF(OR(J377="",J377=0,G377=""),"",IF(N377="Deposited on time",0,IF(N377="Pending (not yet due)",0,MAX(0,(YEAR(IF(L377="",Settings!$C$11,L377))-YEAR(G377))*12+MONTH(IF(L377="",Settings!$C$11,L377))-MONTH(G377)+1))))</f>
        <v/>
      </c>
      <c r="P377" s="23" t="str">
        <f aca="false">IF(O377="","",ROUND(J377*Settings!$C$10*O377,0))</f>
        <v/>
      </c>
    </row>
    <row r="378" customFormat="false" ht="15" hidden="false" customHeight="false" outlineLevel="0" collapsed="false">
      <c r="A378" s="8"/>
      <c r="B378" s="8"/>
      <c r="C378" s="8"/>
      <c r="D378" s="8"/>
      <c r="E378" s="8"/>
      <c r="F378" s="18"/>
      <c r="G378" s="21"/>
      <c r="H378" s="11" t="str">
        <f aca="false">IF(E378="","",IFERROR(INDEX(Rates!$B$6:$B$30,MATCH(E378,Rates!$A$6:$A$30,0)),"Not in rate table"))</f>
        <v/>
      </c>
      <c r="I378" s="22" t="str">
        <f aca="false">IF(E378="","",IFERROR(IF(F378&lt;=INDEX(Rates!$C$6:$C$30,MATCH(E378,Rates!$A$6:$A$30,0)),0,IF(D378="Yes",INDEX(Rates!$D$6:$D$30,MATCH(E378,Rates!$A$6:$A$30,0)),INDEX(Rates!$E$6:$E$30,MATCH(E378,Rates!$A$6:$A$30,0)))),0))</f>
        <v/>
      </c>
      <c r="J378" s="23" t="str">
        <f aca="false">IF(E378="","",ROUND(F378*I378,0))</f>
        <v/>
      </c>
      <c r="K378" s="24" t="str">
        <f aca="false">IF(OR(G378="",J378=0),"",IF(MONTH(G378)=3,DATE(YEAR(G378),Settings!$C$9,Settings!$C$8),DATE(YEAR(G378),MONTH(G378)+1,Settings!$C$7)))</f>
        <v/>
      </c>
      <c r="L378" s="21"/>
      <c r="M378" s="8"/>
      <c r="N378" s="10" t="str">
        <f aca="false">IF(E378="","",IF(J378=0,"Below threshold",IF(L378="",IF(Settings!$C$11&gt;K378,"Overdue - not deposited","Pending (not yet due)"),IF(L378&lt;=K378,"Deposited on time","Deposited late"))))</f>
        <v/>
      </c>
      <c r="O378" s="25" t="str">
        <f aca="false">IF(OR(J378="",J378=0,G378=""),"",IF(N378="Deposited on time",0,IF(N378="Pending (not yet due)",0,MAX(0,(YEAR(IF(L378="",Settings!$C$11,L378))-YEAR(G378))*12+MONTH(IF(L378="",Settings!$C$11,L378))-MONTH(G378)+1))))</f>
        <v/>
      </c>
      <c r="P378" s="23" t="str">
        <f aca="false">IF(O378="","",ROUND(J378*Settings!$C$10*O378,0))</f>
        <v/>
      </c>
    </row>
    <row r="379" customFormat="false" ht="15" hidden="false" customHeight="false" outlineLevel="0" collapsed="false">
      <c r="A379" s="8"/>
      <c r="B379" s="8"/>
      <c r="C379" s="8"/>
      <c r="D379" s="8"/>
      <c r="E379" s="8"/>
      <c r="F379" s="18"/>
      <c r="G379" s="21"/>
      <c r="H379" s="11" t="str">
        <f aca="false">IF(E379="","",IFERROR(INDEX(Rates!$B$6:$B$30,MATCH(E379,Rates!$A$6:$A$30,0)),"Not in rate table"))</f>
        <v/>
      </c>
      <c r="I379" s="22" t="str">
        <f aca="false">IF(E379="","",IFERROR(IF(F379&lt;=INDEX(Rates!$C$6:$C$30,MATCH(E379,Rates!$A$6:$A$30,0)),0,IF(D379="Yes",INDEX(Rates!$D$6:$D$30,MATCH(E379,Rates!$A$6:$A$30,0)),INDEX(Rates!$E$6:$E$30,MATCH(E379,Rates!$A$6:$A$30,0)))),0))</f>
        <v/>
      </c>
      <c r="J379" s="23" t="str">
        <f aca="false">IF(E379="","",ROUND(F379*I379,0))</f>
        <v/>
      </c>
      <c r="K379" s="24" t="str">
        <f aca="false">IF(OR(G379="",J379=0),"",IF(MONTH(G379)=3,DATE(YEAR(G379),Settings!$C$9,Settings!$C$8),DATE(YEAR(G379),MONTH(G379)+1,Settings!$C$7)))</f>
        <v/>
      </c>
      <c r="L379" s="21"/>
      <c r="M379" s="8"/>
      <c r="N379" s="10" t="str">
        <f aca="false">IF(E379="","",IF(J379=0,"Below threshold",IF(L379="",IF(Settings!$C$11&gt;K379,"Overdue - not deposited","Pending (not yet due)"),IF(L379&lt;=K379,"Deposited on time","Deposited late"))))</f>
        <v/>
      </c>
      <c r="O379" s="25" t="str">
        <f aca="false">IF(OR(J379="",J379=0,G379=""),"",IF(N379="Deposited on time",0,IF(N379="Pending (not yet due)",0,MAX(0,(YEAR(IF(L379="",Settings!$C$11,L379))-YEAR(G379))*12+MONTH(IF(L379="",Settings!$C$11,L379))-MONTH(G379)+1))))</f>
        <v/>
      </c>
      <c r="P379" s="23" t="str">
        <f aca="false">IF(O379="","",ROUND(J379*Settings!$C$10*O379,0))</f>
        <v/>
      </c>
    </row>
    <row r="380" customFormat="false" ht="15" hidden="false" customHeight="false" outlineLevel="0" collapsed="false">
      <c r="A380" s="8"/>
      <c r="B380" s="8"/>
      <c r="C380" s="8"/>
      <c r="D380" s="8"/>
      <c r="E380" s="8"/>
      <c r="F380" s="18"/>
      <c r="G380" s="21"/>
      <c r="H380" s="11" t="str">
        <f aca="false">IF(E380="","",IFERROR(INDEX(Rates!$B$6:$B$30,MATCH(E380,Rates!$A$6:$A$30,0)),"Not in rate table"))</f>
        <v/>
      </c>
      <c r="I380" s="22" t="str">
        <f aca="false">IF(E380="","",IFERROR(IF(F380&lt;=INDEX(Rates!$C$6:$C$30,MATCH(E380,Rates!$A$6:$A$30,0)),0,IF(D380="Yes",INDEX(Rates!$D$6:$D$30,MATCH(E380,Rates!$A$6:$A$30,0)),INDEX(Rates!$E$6:$E$30,MATCH(E380,Rates!$A$6:$A$30,0)))),0))</f>
        <v/>
      </c>
      <c r="J380" s="23" t="str">
        <f aca="false">IF(E380="","",ROUND(F380*I380,0))</f>
        <v/>
      </c>
      <c r="K380" s="24" t="str">
        <f aca="false">IF(OR(G380="",J380=0),"",IF(MONTH(G380)=3,DATE(YEAR(G380),Settings!$C$9,Settings!$C$8),DATE(YEAR(G380),MONTH(G380)+1,Settings!$C$7)))</f>
        <v/>
      </c>
      <c r="L380" s="21"/>
      <c r="M380" s="8"/>
      <c r="N380" s="10" t="str">
        <f aca="false">IF(E380="","",IF(J380=0,"Below threshold",IF(L380="",IF(Settings!$C$11&gt;K380,"Overdue - not deposited","Pending (not yet due)"),IF(L380&lt;=K380,"Deposited on time","Deposited late"))))</f>
        <v/>
      </c>
      <c r="O380" s="25" t="str">
        <f aca="false">IF(OR(J380="",J380=0,G380=""),"",IF(N380="Deposited on time",0,IF(N380="Pending (not yet due)",0,MAX(0,(YEAR(IF(L380="",Settings!$C$11,L380))-YEAR(G380))*12+MONTH(IF(L380="",Settings!$C$11,L380))-MONTH(G380)+1))))</f>
        <v/>
      </c>
      <c r="P380" s="23" t="str">
        <f aca="false">IF(O380="","",ROUND(J380*Settings!$C$10*O380,0))</f>
        <v/>
      </c>
    </row>
    <row r="381" customFormat="false" ht="15" hidden="false" customHeight="false" outlineLevel="0" collapsed="false">
      <c r="A381" s="8"/>
      <c r="B381" s="8"/>
      <c r="C381" s="8"/>
      <c r="D381" s="8"/>
      <c r="E381" s="8"/>
      <c r="F381" s="18"/>
      <c r="G381" s="21"/>
      <c r="H381" s="11" t="str">
        <f aca="false">IF(E381="","",IFERROR(INDEX(Rates!$B$6:$B$30,MATCH(E381,Rates!$A$6:$A$30,0)),"Not in rate table"))</f>
        <v/>
      </c>
      <c r="I381" s="22" t="str">
        <f aca="false">IF(E381="","",IFERROR(IF(F381&lt;=INDEX(Rates!$C$6:$C$30,MATCH(E381,Rates!$A$6:$A$30,0)),0,IF(D381="Yes",INDEX(Rates!$D$6:$D$30,MATCH(E381,Rates!$A$6:$A$30,0)),INDEX(Rates!$E$6:$E$30,MATCH(E381,Rates!$A$6:$A$30,0)))),0))</f>
        <v/>
      </c>
      <c r="J381" s="23" t="str">
        <f aca="false">IF(E381="","",ROUND(F381*I381,0))</f>
        <v/>
      </c>
      <c r="K381" s="24" t="str">
        <f aca="false">IF(OR(G381="",J381=0),"",IF(MONTH(G381)=3,DATE(YEAR(G381),Settings!$C$9,Settings!$C$8),DATE(YEAR(G381),MONTH(G381)+1,Settings!$C$7)))</f>
        <v/>
      </c>
      <c r="L381" s="21"/>
      <c r="M381" s="8"/>
      <c r="N381" s="10" t="str">
        <f aca="false">IF(E381="","",IF(J381=0,"Below threshold",IF(L381="",IF(Settings!$C$11&gt;K381,"Overdue - not deposited","Pending (not yet due)"),IF(L381&lt;=K381,"Deposited on time","Deposited late"))))</f>
        <v/>
      </c>
      <c r="O381" s="25" t="str">
        <f aca="false">IF(OR(J381="",J381=0,G381=""),"",IF(N381="Deposited on time",0,IF(N381="Pending (not yet due)",0,MAX(0,(YEAR(IF(L381="",Settings!$C$11,L381))-YEAR(G381))*12+MONTH(IF(L381="",Settings!$C$11,L381))-MONTH(G381)+1))))</f>
        <v/>
      </c>
      <c r="P381" s="23" t="str">
        <f aca="false">IF(O381="","",ROUND(J381*Settings!$C$10*O381,0))</f>
        <v/>
      </c>
    </row>
    <row r="382" customFormat="false" ht="15" hidden="false" customHeight="false" outlineLevel="0" collapsed="false">
      <c r="A382" s="8"/>
      <c r="B382" s="8"/>
      <c r="C382" s="8"/>
      <c r="D382" s="8"/>
      <c r="E382" s="8"/>
      <c r="F382" s="18"/>
      <c r="G382" s="21"/>
      <c r="H382" s="11" t="str">
        <f aca="false">IF(E382="","",IFERROR(INDEX(Rates!$B$6:$B$30,MATCH(E382,Rates!$A$6:$A$30,0)),"Not in rate table"))</f>
        <v/>
      </c>
      <c r="I382" s="22" t="str">
        <f aca="false">IF(E382="","",IFERROR(IF(F382&lt;=INDEX(Rates!$C$6:$C$30,MATCH(E382,Rates!$A$6:$A$30,0)),0,IF(D382="Yes",INDEX(Rates!$D$6:$D$30,MATCH(E382,Rates!$A$6:$A$30,0)),INDEX(Rates!$E$6:$E$30,MATCH(E382,Rates!$A$6:$A$30,0)))),0))</f>
        <v/>
      </c>
      <c r="J382" s="23" t="str">
        <f aca="false">IF(E382="","",ROUND(F382*I382,0))</f>
        <v/>
      </c>
      <c r="K382" s="24" t="str">
        <f aca="false">IF(OR(G382="",J382=0),"",IF(MONTH(G382)=3,DATE(YEAR(G382),Settings!$C$9,Settings!$C$8),DATE(YEAR(G382),MONTH(G382)+1,Settings!$C$7)))</f>
        <v/>
      </c>
      <c r="L382" s="21"/>
      <c r="M382" s="8"/>
      <c r="N382" s="10" t="str">
        <f aca="false">IF(E382="","",IF(J382=0,"Below threshold",IF(L382="",IF(Settings!$C$11&gt;K382,"Overdue - not deposited","Pending (not yet due)"),IF(L382&lt;=K382,"Deposited on time","Deposited late"))))</f>
        <v/>
      </c>
      <c r="O382" s="25" t="str">
        <f aca="false">IF(OR(J382="",J382=0,G382=""),"",IF(N382="Deposited on time",0,IF(N382="Pending (not yet due)",0,MAX(0,(YEAR(IF(L382="",Settings!$C$11,L382))-YEAR(G382))*12+MONTH(IF(L382="",Settings!$C$11,L382))-MONTH(G382)+1))))</f>
        <v/>
      </c>
      <c r="P382" s="23" t="str">
        <f aca="false">IF(O382="","",ROUND(J382*Settings!$C$10*O382,0))</f>
        <v/>
      </c>
    </row>
    <row r="383" customFormat="false" ht="15" hidden="false" customHeight="false" outlineLevel="0" collapsed="false">
      <c r="A383" s="8"/>
      <c r="B383" s="8"/>
      <c r="C383" s="8"/>
      <c r="D383" s="8"/>
      <c r="E383" s="8"/>
      <c r="F383" s="18"/>
      <c r="G383" s="21"/>
      <c r="H383" s="11" t="str">
        <f aca="false">IF(E383="","",IFERROR(INDEX(Rates!$B$6:$B$30,MATCH(E383,Rates!$A$6:$A$30,0)),"Not in rate table"))</f>
        <v/>
      </c>
      <c r="I383" s="22" t="str">
        <f aca="false">IF(E383="","",IFERROR(IF(F383&lt;=INDEX(Rates!$C$6:$C$30,MATCH(E383,Rates!$A$6:$A$30,0)),0,IF(D383="Yes",INDEX(Rates!$D$6:$D$30,MATCH(E383,Rates!$A$6:$A$30,0)),INDEX(Rates!$E$6:$E$30,MATCH(E383,Rates!$A$6:$A$30,0)))),0))</f>
        <v/>
      </c>
      <c r="J383" s="23" t="str">
        <f aca="false">IF(E383="","",ROUND(F383*I383,0))</f>
        <v/>
      </c>
      <c r="K383" s="24" t="str">
        <f aca="false">IF(OR(G383="",J383=0),"",IF(MONTH(G383)=3,DATE(YEAR(G383),Settings!$C$9,Settings!$C$8),DATE(YEAR(G383),MONTH(G383)+1,Settings!$C$7)))</f>
        <v/>
      </c>
      <c r="L383" s="21"/>
      <c r="M383" s="8"/>
      <c r="N383" s="10" t="str">
        <f aca="false">IF(E383="","",IF(J383=0,"Below threshold",IF(L383="",IF(Settings!$C$11&gt;K383,"Overdue - not deposited","Pending (not yet due)"),IF(L383&lt;=K383,"Deposited on time","Deposited late"))))</f>
        <v/>
      </c>
      <c r="O383" s="25" t="str">
        <f aca="false">IF(OR(J383="",J383=0,G383=""),"",IF(N383="Deposited on time",0,IF(N383="Pending (not yet due)",0,MAX(0,(YEAR(IF(L383="",Settings!$C$11,L383))-YEAR(G383))*12+MONTH(IF(L383="",Settings!$C$11,L383))-MONTH(G383)+1))))</f>
        <v/>
      </c>
      <c r="P383" s="23" t="str">
        <f aca="false">IF(O383="","",ROUND(J383*Settings!$C$10*O383,0))</f>
        <v/>
      </c>
    </row>
    <row r="384" customFormat="false" ht="15" hidden="false" customHeight="false" outlineLevel="0" collapsed="false">
      <c r="A384" s="8"/>
      <c r="B384" s="8"/>
      <c r="C384" s="8"/>
      <c r="D384" s="8"/>
      <c r="E384" s="8"/>
      <c r="F384" s="18"/>
      <c r="G384" s="21"/>
      <c r="H384" s="11" t="str">
        <f aca="false">IF(E384="","",IFERROR(INDEX(Rates!$B$6:$B$30,MATCH(E384,Rates!$A$6:$A$30,0)),"Not in rate table"))</f>
        <v/>
      </c>
      <c r="I384" s="22" t="str">
        <f aca="false">IF(E384="","",IFERROR(IF(F384&lt;=INDEX(Rates!$C$6:$C$30,MATCH(E384,Rates!$A$6:$A$30,0)),0,IF(D384="Yes",INDEX(Rates!$D$6:$D$30,MATCH(E384,Rates!$A$6:$A$30,0)),INDEX(Rates!$E$6:$E$30,MATCH(E384,Rates!$A$6:$A$30,0)))),0))</f>
        <v/>
      </c>
      <c r="J384" s="23" t="str">
        <f aca="false">IF(E384="","",ROUND(F384*I384,0))</f>
        <v/>
      </c>
      <c r="K384" s="24" t="str">
        <f aca="false">IF(OR(G384="",J384=0),"",IF(MONTH(G384)=3,DATE(YEAR(G384),Settings!$C$9,Settings!$C$8),DATE(YEAR(G384),MONTH(G384)+1,Settings!$C$7)))</f>
        <v/>
      </c>
      <c r="L384" s="21"/>
      <c r="M384" s="8"/>
      <c r="N384" s="10" t="str">
        <f aca="false">IF(E384="","",IF(J384=0,"Below threshold",IF(L384="",IF(Settings!$C$11&gt;K384,"Overdue - not deposited","Pending (not yet due)"),IF(L384&lt;=K384,"Deposited on time","Deposited late"))))</f>
        <v/>
      </c>
      <c r="O384" s="25" t="str">
        <f aca="false">IF(OR(J384="",J384=0,G384=""),"",IF(N384="Deposited on time",0,IF(N384="Pending (not yet due)",0,MAX(0,(YEAR(IF(L384="",Settings!$C$11,L384))-YEAR(G384))*12+MONTH(IF(L384="",Settings!$C$11,L384))-MONTH(G384)+1))))</f>
        <v/>
      </c>
      <c r="P384" s="23" t="str">
        <f aca="false">IF(O384="","",ROUND(J384*Settings!$C$10*O384,0))</f>
        <v/>
      </c>
    </row>
    <row r="385" customFormat="false" ht="15" hidden="false" customHeight="false" outlineLevel="0" collapsed="false">
      <c r="A385" s="8"/>
      <c r="B385" s="8"/>
      <c r="C385" s="8"/>
      <c r="D385" s="8"/>
      <c r="E385" s="8"/>
      <c r="F385" s="18"/>
      <c r="G385" s="21"/>
      <c r="H385" s="11" t="str">
        <f aca="false">IF(E385="","",IFERROR(INDEX(Rates!$B$6:$B$30,MATCH(E385,Rates!$A$6:$A$30,0)),"Not in rate table"))</f>
        <v/>
      </c>
      <c r="I385" s="22" t="str">
        <f aca="false">IF(E385="","",IFERROR(IF(F385&lt;=INDEX(Rates!$C$6:$C$30,MATCH(E385,Rates!$A$6:$A$30,0)),0,IF(D385="Yes",INDEX(Rates!$D$6:$D$30,MATCH(E385,Rates!$A$6:$A$30,0)),INDEX(Rates!$E$6:$E$30,MATCH(E385,Rates!$A$6:$A$30,0)))),0))</f>
        <v/>
      </c>
      <c r="J385" s="23" t="str">
        <f aca="false">IF(E385="","",ROUND(F385*I385,0))</f>
        <v/>
      </c>
      <c r="K385" s="24" t="str">
        <f aca="false">IF(OR(G385="",J385=0),"",IF(MONTH(G385)=3,DATE(YEAR(G385),Settings!$C$9,Settings!$C$8),DATE(YEAR(G385),MONTH(G385)+1,Settings!$C$7)))</f>
        <v/>
      </c>
      <c r="L385" s="21"/>
      <c r="M385" s="8"/>
      <c r="N385" s="10" t="str">
        <f aca="false">IF(E385="","",IF(J385=0,"Below threshold",IF(L385="",IF(Settings!$C$11&gt;K385,"Overdue - not deposited","Pending (not yet due)"),IF(L385&lt;=K385,"Deposited on time","Deposited late"))))</f>
        <v/>
      </c>
      <c r="O385" s="25" t="str">
        <f aca="false">IF(OR(J385="",J385=0,G385=""),"",IF(N385="Deposited on time",0,IF(N385="Pending (not yet due)",0,MAX(0,(YEAR(IF(L385="",Settings!$C$11,L385))-YEAR(G385))*12+MONTH(IF(L385="",Settings!$C$11,L385))-MONTH(G385)+1))))</f>
        <v/>
      </c>
      <c r="P385" s="23" t="str">
        <f aca="false">IF(O385="","",ROUND(J385*Settings!$C$10*O385,0))</f>
        <v/>
      </c>
    </row>
    <row r="386" customFormat="false" ht="15" hidden="false" customHeight="false" outlineLevel="0" collapsed="false">
      <c r="A386" s="8"/>
      <c r="B386" s="8"/>
      <c r="C386" s="8"/>
      <c r="D386" s="8"/>
      <c r="E386" s="8"/>
      <c r="F386" s="18"/>
      <c r="G386" s="21"/>
      <c r="H386" s="11" t="str">
        <f aca="false">IF(E386="","",IFERROR(INDEX(Rates!$B$6:$B$30,MATCH(E386,Rates!$A$6:$A$30,0)),"Not in rate table"))</f>
        <v/>
      </c>
      <c r="I386" s="22" t="str">
        <f aca="false">IF(E386="","",IFERROR(IF(F386&lt;=INDEX(Rates!$C$6:$C$30,MATCH(E386,Rates!$A$6:$A$30,0)),0,IF(D386="Yes",INDEX(Rates!$D$6:$D$30,MATCH(E386,Rates!$A$6:$A$30,0)),INDEX(Rates!$E$6:$E$30,MATCH(E386,Rates!$A$6:$A$30,0)))),0))</f>
        <v/>
      </c>
      <c r="J386" s="23" t="str">
        <f aca="false">IF(E386="","",ROUND(F386*I386,0))</f>
        <v/>
      </c>
      <c r="K386" s="24" t="str">
        <f aca="false">IF(OR(G386="",J386=0),"",IF(MONTH(G386)=3,DATE(YEAR(G386),Settings!$C$9,Settings!$C$8),DATE(YEAR(G386),MONTH(G386)+1,Settings!$C$7)))</f>
        <v/>
      </c>
      <c r="L386" s="21"/>
      <c r="M386" s="8"/>
      <c r="N386" s="10" t="str">
        <f aca="false">IF(E386="","",IF(J386=0,"Below threshold",IF(L386="",IF(Settings!$C$11&gt;K386,"Overdue - not deposited","Pending (not yet due)"),IF(L386&lt;=K386,"Deposited on time","Deposited late"))))</f>
        <v/>
      </c>
      <c r="O386" s="25" t="str">
        <f aca="false">IF(OR(J386="",J386=0,G386=""),"",IF(N386="Deposited on time",0,IF(N386="Pending (not yet due)",0,MAX(0,(YEAR(IF(L386="",Settings!$C$11,L386))-YEAR(G386))*12+MONTH(IF(L386="",Settings!$C$11,L386))-MONTH(G386)+1))))</f>
        <v/>
      </c>
      <c r="P386" s="23" t="str">
        <f aca="false">IF(O386="","",ROUND(J386*Settings!$C$10*O386,0))</f>
        <v/>
      </c>
    </row>
    <row r="387" customFormat="false" ht="15" hidden="false" customHeight="false" outlineLevel="0" collapsed="false">
      <c r="A387" s="8"/>
      <c r="B387" s="8"/>
      <c r="C387" s="8"/>
      <c r="D387" s="8"/>
      <c r="E387" s="8"/>
      <c r="F387" s="18"/>
      <c r="G387" s="21"/>
      <c r="H387" s="11" t="str">
        <f aca="false">IF(E387="","",IFERROR(INDEX(Rates!$B$6:$B$30,MATCH(E387,Rates!$A$6:$A$30,0)),"Not in rate table"))</f>
        <v/>
      </c>
      <c r="I387" s="22" t="str">
        <f aca="false">IF(E387="","",IFERROR(IF(F387&lt;=INDEX(Rates!$C$6:$C$30,MATCH(E387,Rates!$A$6:$A$30,0)),0,IF(D387="Yes",INDEX(Rates!$D$6:$D$30,MATCH(E387,Rates!$A$6:$A$30,0)),INDEX(Rates!$E$6:$E$30,MATCH(E387,Rates!$A$6:$A$30,0)))),0))</f>
        <v/>
      </c>
      <c r="J387" s="23" t="str">
        <f aca="false">IF(E387="","",ROUND(F387*I387,0))</f>
        <v/>
      </c>
      <c r="K387" s="24" t="str">
        <f aca="false">IF(OR(G387="",J387=0),"",IF(MONTH(G387)=3,DATE(YEAR(G387),Settings!$C$9,Settings!$C$8),DATE(YEAR(G387),MONTH(G387)+1,Settings!$C$7)))</f>
        <v/>
      </c>
      <c r="L387" s="21"/>
      <c r="M387" s="8"/>
      <c r="N387" s="10" t="str">
        <f aca="false">IF(E387="","",IF(J387=0,"Below threshold",IF(L387="",IF(Settings!$C$11&gt;K387,"Overdue - not deposited","Pending (not yet due)"),IF(L387&lt;=K387,"Deposited on time","Deposited late"))))</f>
        <v/>
      </c>
      <c r="O387" s="25" t="str">
        <f aca="false">IF(OR(J387="",J387=0,G387=""),"",IF(N387="Deposited on time",0,IF(N387="Pending (not yet due)",0,MAX(0,(YEAR(IF(L387="",Settings!$C$11,L387))-YEAR(G387))*12+MONTH(IF(L387="",Settings!$C$11,L387))-MONTH(G387)+1))))</f>
        <v/>
      </c>
      <c r="P387" s="23" t="str">
        <f aca="false">IF(O387="","",ROUND(J387*Settings!$C$10*O387,0))</f>
        <v/>
      </c>
    </row>
    <row r="388" customFormat="false" ht="15" hidden="false" customHeight="false" outlineLevel="0" collapsed="false">
      <c r="A388" s="8"/>
      <c r="B388" s="8"/>
      <c r="C388" s="8"/>
      <c r="D388" s="8"/>
      <c r="E388" s="8"/>
      <c r="F388" s="18"/>
      <c r="G388" s="21"/>
      <c r="H388" s="11" t="str">
        <f aca="false">IF(E388="","",IFERROR(INDEX(Rates!$B$6:$B$30,MATCH(E388,Rates!$A$6:$A$30,0)),"Not in rate table"))</f>
        <v/>
      </c>
      <c r="I388" s="22" t="str">
        <f aca="false">IF(E388="","",IFERROR(IF(F388&lt;=INDEX(Rates!$C$6:$C$30,MATCH(E388,Rates!$A$6:$A$30,0)),0,IF(D388="Yes",INDEX(Rates!$D$6:$D$30,MATCH(E388,Rates!$A$6:$A$30,0)),INDEX(Rates!$E$6:$E$30,MATCH(E388,Rates!$A$6:$A$30,0)))),0))</f>
        <v/>
      </c>
      <c r="J388" s="23" t="str">
        <f aca="false">IF(E388="","",ROUND(F388*I388,0))</f>
        <v/>
      </c>
      <c r="K388" s="24" t="str">
        <f aca="false">IF(OR(G388="",J388=0),"",IF(MONTH(G388)=3,DATE(YEAR(G388),Settings!$C$9,Settings!$C$8),DATE(YEAR(G388),MONTH(G388)+1,Settings!$C$7)))</f>
        <v/>
      </c>
      <c r="L388" s="21"/>
      <c r="M388" s="8"/>
      <c r="N388" s="10" t="str">
        <f aca="false">IF(E388="","",IF(J388=0,"Below threshold",IF(L388="",IF(Settings!$C$11&gt;K388,"Overdue - not deposited","Pending (not yet due)"),IF(L388&lt;=K388,"Deposited on time","Deposited late"))))</f>
        <v/>
      </c>
      <c r="O388" s="25" t="str">
        <f aca="false">IF(OR(J388="",J388=0,G388=""),"",IF(N388="Deposited on time",0,IF(N388="Pending (not yet due)",0,MAX(0,(YEAR(IF(L388="",Settings!$C$11,L388))-YEAR(G388))*12+MONTH(IF(L388="",Settings!$C$11,L388))-MONTH(G388)+1))))</f>
        <v/>
      </c>
      <c r="P388" s="23" t="str">
        <f aca="false">IF(O388="","",ROUND(J388*Settings!$C$10*O388,0))</f>
        <v/>
      </c>
    </row>
    <row r="389" customFormat="false" ht="15" hidden="false" customHeight="false" outlineLevel="0" collapsed="false">
      <c r="A389" s="8"/>
      <c r="B389" s="8"/>
      <c r="C389" s="8"/>
      <c r="D389" s="8"/>
      <c r="E389" s="8"/>
      <c r="F389" s="18"/>
      <c r="G389" s="21"/>
      <c r="H389" s="11" t="str">
        <f aca="false">IF(E389="","",IFERROR(INDEX(Rates!$B$6:$B$30,MATCH(E389,Rates!$A$6:$A$30,0)),"Not in rate table"))</f>
        <v/>
      </c>
      <c r="I389" s="22" t="str">
        <f aca="false">IF(E389="","",IFERROR(IF(F389&lt;=INDEX(Rates!$C$6:$C$30,MATCH(E389,Rates!$A$6:$A$30,0)),0,IF(D389="Yes",INDEX(Rates!$D$6:$D$30,MATCH(E389,Rates!$A$6:$A$30,0)),INDEX(Rates!$E$6:$E$30,MATCH(E389,Rates!$A$6:$A$30,0)))),0))</f>
        <v/>
      </c>
      <c r="J389" s="23" t="str">
        <f aca="false">IF(E389="","",ROUND(F389*I389,0))</f>
        <v/>
      </c>
      <c r="K389" s="24" t="str">
        <f aca="false">IF(OR(G389="",J389=0),"",IF(MONTH(G389)=3,DATE(YEAR(G389),Settings!$C$9,Settings!$C$8),DATE(YEAR(G389),MONTH(G389)+1,Settings!$C$7)))</f>
        <v/>
      </c>
      <c r="L389" s="21"/>
      <c r="M389" s="8"/>
      <c r="N389" s="10" t="str">
        <f aca="false">IF(E389="","",IF(J389=0,"Below threshold",IF(L389="",IF(Settings!$C$11&gt;K389,"Overdue - not deposited","Pending (not yet due)"),IF(L389&lt;=K389,"Deposited on time","Deposited late"))))</f>
        <v/>
      </c>
      <c r="O389" s="25" t="str">
        <f aca="false">IF(OR(J389="",J389=0,G389=""),"",IF(N389="Deposited on time",0,IF(N389="Pending (not yet due)",0,MAX(0,(YEAR(IF(L389="",Settings!$C$11,L389))-YEAR(G389))*12+MONTH(IF(L389="",Settings!$C$11,L389))-MONTH(G389)+1))))</f>
        <v/>
      </c>
      <c r="P389" s="23" t="str">
        <f aca="false">IF(O389="","",ROUND(J389*Settings!$C$10*O389,0))</f>
        <v/>
      </c>
    </row>
    <row r="390" customFormat="false" ht="15" hidden="false" customHeight="false" outlineLevel="0" collapsed="false">
      <c r="A390" s="8"/>
      <c r="B390" s="8"/>
      <c r="C390" s="8"/>
      <c r="D390" s="8"/>
      <c r="E390" s="8"/>
      <c r="F390" s="18"/>
      <c r="G390" s="21"/>
      <c r="H390" s="11" t="str">
        <f aca="false">IF(E390="","",IFERROR(INDEX(Rates!$B$6:$B$30,MATCH(E390,Rates!$A$6:$A$30,0)),"Not in rate table"))</f>
        <v/>
      </c>
      <c r="I390" s="22" t="str">
        <f aca="false">IF(E390="","",IFERROR(IF(F390&lt;=INDEX(Rates!$C$6:$C$30,MATCH(E390,Rates!$A$6:$A$30,0)),0,IF(D390="Yes",INDEX(Rates!$D$6:$D$30,MATCH(E390,Rates!$A$6:$A$30,0)),INDEX(Rates!$E$6:$E$30,MATCH(E390,Rates!$A$6:$A$30,0)))),0))</f>
        <v/>
      </c>
      <c r="J390" s="23" t="str">
        <f aca="false">IF(E390="","",ROUND(F390*I390,0))</f>
        <v/>
      </c>
      <c r="K390" s="24" t="str">
        <f aca="false">IF(OR(G390="",J390=0),"",IF(MONTH(G390)=3,DATE(YEAR(G390),Settings!$C$9,Settings!$C$8),DATE(YEAR(G390),MONTH(G390)+1,Settings!$C$7)))</f>
        <v/>
      </c>
      <c r="L390" s="21"/>
      <c r="M390" s="8"/>
      <c r="N390" s="10" t="str">
        <f aca="false">IF(E390="","",IF(J390=0,"Below threshold",IF(L390="",IF(Settings!$C$11&gt;K390,"Overdue - not deposited","Pending (not yet due)"),IF(L390&lt;=K390,"Deposited on time","Deposited late"))))</f>
        <v/>
      </c>
      <c r="O390" s="25" t="str">
        <f aca="false">IF(OR(J390="",J390=0,G390=""),"",IF(N390="Deposited on time",0,IF(N390="Pending (not yet due)",0,MAX(0,(YEAR(IF(L390="",Settings!$C$11,L390))-YEAR(G390))*12+MONTH(IF(L390="",Settings!$C$11,L390))-MONTH(G390)+1))))</f>
        <v/>
      </c>
      <c r="P390" s="23" t="str">
        <f aca="false">IF(O390="","",ROUND(J390*Settings!$C$10*O390,0))</f>
        <v/>
      </c>
    </row>
    <row r="391" customFormat="false" ht="15" hidden="false" customHeight="false" outlineLevel="0" collapsed="false">
      <c r="A391" s="8"/>
      <c r="B391" s="8"/>
      <c r="C391" s="8"/>
      <c r="D391" s="8"/>
      <c r="E391" s="8"/>
      <c r="F391" s="18"/>
      <c r="G391" s="21"/>
      <c r="H391" s="11" t="str">
        <f aca="false">IF(E391="","",IFERROR(INDEX(Rates!$B$6:$B$30,MATCH(E391,Rates!$A$6:$A$30,0)),"Not in rate table"))</f>
        <v/>
      </c>
      <c r="I391" s="22" t="str">
        <f aca="false">IF(E391="","",IFERROR(IF(F391&lt;=INDEX(Rates!$C$6:$C$30,MATCH(E391,Rates!$A$6:$A$30,0)),0,IF(D391="Yes",INDEX(Rates!$D$6:$D$30,MATCH(E391,Rates!$A$6:$A$30,0)),INDEX(Rates!$E$6:$E$30,MATCH(E391,Rates!$A$6:$A$30,0)))),0))</f>
        <v/>
      </c>
      <c r="J391" s="23" t="str">
        <f aca="false">IF(E391="","",ROUND(F391*I391,0))</f>
        <v/>
      </c>
      <c r="K391" s="24" t="str">
        <f aca="false">IF(OR(G391="",J391=0),"",IF(MONTH(G391)=3,DATE(YEAR(G391),Settings!$C$9,Settings!$C$8),DATE(YEAR(G391),MONTH(G391)+1,Settings!$C$7)))</f>
        <v/>
      </c>
      <c r="L391" s="21"/>
      <c r="M391" s="8"/>
      <c r="N391" s="10" t="str">
        <f aca="false">IF(E391="","",IF(J391=0,"Below threshold",IF(L391="",IF(Settings!$C$11&gt;K391,"Overdue - not deposited","Pending (not yet due)"),IF(L391&lt;=K391,"Deposited on time","Deposited late"))))</f>
        <v/>
      </c>
      <c r="O391" s="25" t="str">
        <f aca="false">IF(OR(J391="",J391=0,G391=""),"",IF(N391="Deposited on time",0,IF(N391="Pending (not yet due)",0,MAX(0,(YEAR(IF(L391="",Settings!$C$11,L391))-YEAR(G391))*12+MONTH(IF(L391="",Settings!$C$11,L391))-MONTH(G391)+1))))</f>
        <v/>
      </c>
      <c r="P391" s="23" t="str">
        <f aca="false">IF(O391="","",ROUND(J391*Settings!$C$10*O391,0))</f>
        <v/>
      </c>
    </row>
    <row r="392" customFormat="false" ht="15" hidden="false" customHeight="false" outlineLevel="0" collapsed="false">
      <c r="A392" s="8"/>
      <c r="B392" s="8"/>
      <c r="C392" s="8"/>
      <c r="D392" s="8"/>
      <c r="E392" s="8"/>
      <c r="F392" s="18"/>
      <c r="G392" s="21"/>
      <c r="H392" s="11" t="str">
        <f aca="false">IF(E392="","",IFERROR(INDEX(Rates!$B$6:$B$30,MATCH(E392,Rates!$A$6:$A$30,0)),"Not in rate table"))</f>
        <v/>
      </c>
      <c r="I392" s="22" t="str">
        <f aca="false">IF(E392="","",IFERROR(IF(F392&lt;=INDEX(Rates!$C$6:$C$30,MATCH(E392,Rates!$A$6:$A$30,0)),0,IF(D392="Yes",INDEX(Rates!$D$6:$D$30,MATCH(E392,Rates!$A$6:$A$30,0)),INDEX(Rates!$E$6:$E$30,MATCH(E392,Rates!$A$6:$A$30,0)))),0))</f>
        <v/>
      </c>
      <c r="J392" s="23" t="str">
        <f aca="false">IF(E392="","",ROUND(F392*I392,0))</f>
        <v/>
      </c>
      <c r="K392" s="24" t="str">
        <f aca="false">IF(OR(G392="",J392=0),"",IF(MONTH(G392)=3,DATE(YEAR(G392),Settings!$C$9,Settings!$C$8),DATE(YEAR(G392),MONTH(G392)+1,Settings!$C$7)))</f>
        <v/>
      </c>
      <c r="L392" s="21"/>
      <c r="M392" s="8"/>
      <c r="N392" s="10" t="str">
        <f aca="false">IF(E392="","",IF(J392=0,"Below threshold",IF(L392="",IF(Settings!$C$11&gt;K392,"Overdue - not deposited","Pending (not yet due)"),IF(L392&lt;=K392,"Deposited on time","Deposited late"))))</f>
        <v/>
      </c>
      <c r="O392" s="25" t="str">
        <f aca="false">IF(OR(J392="",J392=0,G392=""),"",IF(N392="Deposited on time",0,IF(N392="Pending (not yet due)",0,MAX(0,(YEAR(IF(L392="",Settings!$C$11,L392))-YEAR(G392))*12+MONTH(IF(L392="",Settings!$C$11,L392))-MONTH(G392)+1))))</f>
        <v/>
      </c>
      <c r="P392" s="23" t="str">
        <f aca="false">IF(O392="","",ROUND(J392*Settings!$C$10*O392,0))</f>
        <v/>
      </c>
    </row>
    <row r="393" customFormat="false" ht="15" hidden="false" customHeight="false" outlineLevel="0" collapsed="false">
      <c r="A393" s="8"/>
      <c r="B393" s="8"/>
      <c r="C393" s="8"/>
      <c r="D393" s="8"/>
      <c r="E393" s="8"/>
      <c r="F393" s="18"/>
      <c r="G393" s="21"/>
      <c r="H393" s="11" t="str">
        <f aca="false">IF(E393="","",IFERROR(INDEX(Rates!$B$6:$B$30,MATCH(E393,Rates!$A$6:$A$30,0)),"Not in rate table"))</f>
        <v/>
      </c>
      <c r="I393" s="22" t="str">
        <f aca="false">IF(E393="","",IFERROR(IF(F393&lt;=INDEX(Rates!$C$6:$C$30,MATCH(E393,Rates!$A$6:$A$30,0)),0,IF(D393="Yes",INDEX(Rates!$D$6:$D$30,MATCH(E393,Rates!$A$6:$A$30,0)),INDEX(Rates!$E$6:$E$30,MATCH(E393,Rates!$A$6:$A$30,0)))),0))</f>
        <v/>
      </c>
      <c r="J393" s="23" t="str">
        <f aca="false">IF(E393="","",ROUND(F393*I393,0))</f>
        <v/>
      </c>
      <c r="K393" s="24" t="str">
        <f aca="false">IF(OR(G393="",J393=0),"",IF(MONTH(G393)=3,DATE(YEAR(G393),Settings!$C$9,Settings!$C$8),DATE(YEAR(G393),MONTH(G393)+1,Settings!$C$7)))</f>
        <v/>
      </c>
      <c r="L393" s="21"/>
      <c r="M393" s="8"/>
      <c r="N393" s="10" t="str">
        <f aca="false">IF(E393="","",IF(J393=0,"Below threshold",IF(L393="",IF(Settings!$C$11&gt;K393,"Overdue - not deposited","Pending (not yet due)"),IF(L393&lt;=K393,"Deposited on time","Deposited late"))))</f>
        <v/>
      </c>
      <c r="O393" s="25" t="str">
        <f aca="false">IF(OR(J393="",J393=0,G393=""),"",IF(N393="Deposited on time",0,IF(N393="Pending (not yet due)",0,MAX(0,(YEAR(IF(L393="",Settings!$C$11,L393))-YEAR(G393))*12+MONTH(IF(L393="",Settings!$C$11,L393))-MONTH(G393)+1))))</f>
        <v/>
      </c>
      <c r="P393" s="23" t="str">
        <f aca="false">IF(O393="","",ROUND(J393*Settings!$C$10*O393,0))</f>
        <v/>
      </c>
    </row>
    <row r="394" customFormat="false" ht="15" hidden="false" customHeight="false" outlineLevel="0" collapsed="false">
      <c r="A394" s="8"/>
      <c r="B394" s="8"/>
      <c r="C394" s="8"/>
      <c r="D394" s="8"/>
      <c r="E394" s="8"/>
      <c r="F394" s="18"/>
      <c r="G394" s="21"/>
      <c r="H394" s="11" t="str">
        <f aca="false">IF(E394="","",IFERROR(INDEX(Rates!$B$6:$B$30,MATCH(E394,Rates!$A$6:$A$30,0)),"Not in rate table"))</f>
        <v/>
      </c>
      <c r="I394" s="22" t="str">
        <f aca="false">IF(E394="","",IFERROR(IF(F394&lt;=INDEX(Rates!$C$6:$C$30,MATCH(E394,Rates!$A$6:$A$30,0)),0,IF(D394="Yes",INDEX(Rates!$D$6:$D$30,MATCH(E394,Rates!$A$6:$A$30,0)),INDEX(Rates!$E$6:$E$30,MATCH(E394,Rates!$A$6:$A$30,0)))),0))</f>
        <v/>
      </c>
      <c r="J394" s="23" t="str">
        <f aca="false">IF(E394="","",ROUND(F394*I394,0))</f>
        <v/>
      </c>
      <c r="K394" s="24" t="str">
        <f aca="false">IF(OR(G394="",J394=0),"",IF(MONTH(G394)=3,DATE(YEAR(G394),Settings!$C$9,Settings!$C$8),DATE(YEAR(G394),MONTH(G394)+1,Settings!$C$7)))</f>
        <v/>
      </c>
      <c r="L394" s="21"/>
      <c r="M394" s="8"/>
      <c r="N394" s="10" t="str">
        <f aca="false">IF(E394="","",IF(J394=0,"Below threshold",IF(L394="",IF(Settings!$C$11&gt;K394,"Overdue - not deposited","Pending (not yet due)"),IF(L394&lt;=K394,"Deposited on time","Deposited late"))))</f>
        <v/>
      </c>
      <c r="O394" s="25" t="str">
        <f aca="false">IF(OR(J394="",J394=0,G394=""),"",IF(N394="Deposited on time",0,IF(N394="Pending (not yet due)",0,MAX(0,(YEAR(IF(L394="",Settings!$C$11,L394))-YEAR(G394))*12+MONTH(IF(L394="",Settings!$C$11,L394))-MONTH(G394)+1))))</f>
        <v/>
      </c>
      <c r="P394" s="23" t="str">
        <f aca="false">IF(O394="","",ROUND(J394*Settings!$C$10*O394,0))</f>
        <v/>
      </c>
    </row>
    <row r="395" customFormat="false" ht="15" hidden="false" customHeight="false" outlineLevel="0" collapsed="false">
      <c r="A395" s="8"/>
      <c r="B395" s="8"/>
      <c r="C395" s="8"/>
      <c r="D395" s="8"/>
      <c r="E395" s="8"/>
      <c r="F395" s="18"/>
      <c r="G395" s="21"/>
      <c r="H395" s="11" t="str">
        <f aca="false">IF(E395="","",IFERROR(INDEX(Rates!$B$6:$B$30,MATCH(E395,Rates!$A$6:$A$30,0)),"Not in rate table"))</f>
        <v/>
      </c>
      <c r="I395" s="22" t="str">
        <f aca="false">IF(E395="","",IFERROR(IF(F395&lt;=INDEX(Rates!$C$6:$C$30,MATCH(E395,Rates!$A$6:$A$30,0)),0,IF(D395="Yes",INDEX(Rates!$D$6:$D$30,MATCH(E395,Rates!$A$6:$A$30,0)),INDEX(Rates!$E$6:$E$30,MATCH(E395,Rates!$A$6:$A$30,0)))),0))</f>
        <v/>
      </c>
      <c r="J395" s="23" t="str">
        <f aca="false">IF(E395="","",ROUND(F395*I395,0))</f>
        <v/>
      </c>
      <c r="K395" s="24" t="str">
        <f aca="false">IF(OR(G395="",J395=0),"",IF(MONTH(G395)=3,DATE(YEAR(G395),Settings!$C$9,Settings!$C$8),DATE(YEAR(G395),MONTH(G395)+1,Settings!$C$7)))</f>
        <v/>
      </c>
      <c r="L395" s="21"/>
      <c r="M395" s="8"/>
      <c r="N395" s="10" t="str">
        <f aca="false">IF(E395="","",IF(J395=0,"Below threshold",IF(L395="",IF(Settings!$C$11&gt;K395,"Overdue - not deposited","Pending (not yet due)"),IF(L395&lt;=K395,"Deposited on time","Deposited late"))))</f>
        <v/>
      </c>
      <c r="O395" s="25" t="str">
        <f aca="false">IF(OR(J395="",J395=0,G395=""),"",IF(N395="Deposited on time",0,IF(N395="Pending (not yet due)",0,MAX(0,(YEAR(IF(L395="",Settings!$C$11,L395))-YEAR(G395))*12+MONTH(IF(L395="",Settings!$C$11,L395))-MONTH(G395)+1))))</f>
        <v/>
      </c>
      <c r="P395" s="23" t="str">
        <f aca="false">IF(O395="","",ROUND(J395*Settings!$C$10*O395,0))</f>
        <v/>
      </c>
    </row>
    <row r="396" customFormat="false" ht="15" hidden="false" customHeight="false" outlineLevel="0" collapsed="false">
      <c r="A396" s="8"/>
      <c r="B396" s="8"/>
      <c r="C396" s="8"/>
      <c r="D396" s="8"/>
      <c r="E396" s="8"/>
      <c r="F396" s="18"/>
      <c r="G396" s="21"/>
      <c r="H396" s="11" t="str">
        <f aca="false">IF(E396="","",IFERROR(INDEX(Rates!$B$6:$B$30,MATCH(E396,Rates!$A$6:$A$30,0)),"Not in rate table"))</f>
        <v/>
      </c>
      <c r="I396" s="22" t="str">
        <f aca="false">IF(E396="","",IFERROR(IF(F396&lt;=INDEX(Rates!$C$6:$C$30,MATCH(E396,Rates!$A$6:$A$30,0)),0,IF(D396="Yes",INDEX(Rates!$D$6:$D$30,MATCH(E396,Rates!$A$6:$A$30,0)),INDEX(Rates!$E$6:$E$30,MATCH(E396,Rates!$A$6:$A$30,0)))),0))</f>
        <v/>
      </c>
      <c r="J396" s="23" t="str">
        <f aca="false">IF(E396="","",ROUND(F396*I396,0))</f>
        <v/>
      </c>
      <c r="K396" s="24" t="str">
        <f aca="false">IF(OR(G396="",J396=0),"",IF(MONTH(G396)=3,DATE(YEAR(G396),Settings!$C$9,Settings!$C$8),DATE(YEAR(G396),MONTH(G396)+1,Settings!$C$7)))</f>
        <v/>
      </c>
      <c r="L396" s="21"/>
      <c r="M396" s="8"/>
      <c r="N396" s="10" t="str">
        <f aca="false">IF(E396="","",IF(J396=0,"Below threshold",IF(L396="",IF(Settings!$C$11&gt;K396,"Overdue - not deposited","Pending (not yet due)"),IF(L396&lt;=K396,"Deposited on time","Deposited late"))))</f>
        <v/>
      </c>
      <c r="O396" s="25" t="str">
        <f aca="false">IF(OR(J396="",J396=0,G396=""),"",IF(N396="Deposited on time",0,IF(N396="Pending (not yet due)",0,MAX(0,(YEAR(IF(L396="",Settings!$C$11,L396))-YEAR(G396))*12+MONTH(IF(L396="",Settings!$C$11,L396))-MONTH(G396)+1))))</f>
        <v/>
      </c>
      <c r="P396" s="23" t="str">
        <f aca="false">IF(O396="","",ROUND(J396*Settings!$C$10*O396,0))</f>
        <v/>
      </c>
    </row>
    <row r="397" customFormat="false" ht="15" hidden="false" customHeight="false" outlineLevel="0" collapsed="false">
      <c r="A397" s="8"/>
      <c r="B397" s="8"/>
      <c r="C397" s="8"/>
      <c r="D397" s="8"/>
      <c r="E397" s="8"/>
      <c r="F397" s="18"/>
      <c r="G397" s="21"/>
      <c r="H397" s="11" t="str">
        <f aca="false">IF(E397="","",IFERROR(INDEX(Rates!$B$6:$B$30,MATCH(E397,Rates!$A$6:$A$30,0)),"Not in rate table"))</f>
        <v/>
      </c>
      <c r="I397" s="22" t="str">
        <f aca="false">IF(E397="","",IFERROR(IF(F397&lt;=INDEX(Rates!$C$6:$C$30,MATCH(E397,Rates!$A$6:$A$30,0)),0,IF(D397="Yes",INDEX(Rates!$D$6:$D$30,MATCH(E397,Rates!$A$6:$A$30,0)),INDEX(Rates!$E$6:$E$30,MATCH(E397,Rates!$A$6:$A$30,0)))),0))</f>
        <v/>
      </c>
      <c r="J397" s="23" t="str">
        <f aca="false">IF(E397="","",ROUND(F397*I397,0))</f>
        <v/>
      </c>
      <c r="K397" s="24" t="str">
        <f aca="false">IF(OR(G397="",J397=0),"",IF(MONTH(G397)=3,DATE(YEAR(G397),Settings!$C$9,Settings!$C$8),DATE(YEAR(G397),MONTH(G397)+1,Settings!$C$7)))</f>
        <v/>
      </c>
      <c r="L397" s="21"/>
      <c r="M397" s="8"/>
      <c r="N397" s="10" t="str">
        <f aca="false">IF(E397="","",IF(J397=0,"Below threshold",IF(L397="",IF(Settings!$C$11&gt;K397,"Overdue - not deposited","Pending (not yet due)"),IF(L397&lt;=K397,"Deposited on time","Deposited late"))))</f>
        <v/>
      </c>
      <c r="O397" s="25" t="str">
        <f aca="false">IF(OR(J397="",J397=0,G397=""),"",IF(N397="Deposited on time",0,IF(N397="Pending (not yet due)",0,MAX(0,(YEAR(IF(L397="",Settings!$C$11,L397))-YEAR(G397))*12+MONTH(IF(L397="",Settings!$C$11,L397))-MONTH(G397)+1))))</f>
        <v/>
      </c>
      <c r="P397" s="23" t="str">
        <f aca="false">IF(O397="","",ROUND(J397*Settings!$C$10*O397,0))</f>
        <v/>
      </c>
    </row>
    <row r="398" customFormat="false" ht="15" hidden="false" customHeight="false" outlineLevel="0" collapsed="false">
      <c r="A398" s="8"/>
      <c r="B398" s="8"/>
      <c r="C398" s="8"/>
      <c r="D398" s="8"/>
      <c r="E398" s="8"/>
      <c r="F398" s="18"/>
      <c r="G398" s="21"/>
      <c r="H398" s="11" t="str">
        <f aca="false">IF(E398="","",IFERROR(INDEX(Rates!$B$6:$B$30,MATCH(E398,Rates!$A$6:$A$30,0)),"Not in rate table"))</f>
        <v/>
      </c>
      <c r="I398" s="22" t="str">
        <f aca="false">IF(E398="","",IFERROR(IF(F398&lt;=INDEX(Rates!$C$6:$C$30,MATCH(E398,Rates!$A$6:$A$30,0)),0,IF(D398="Yes",INDEX(Rates!$D$6:$D$30,MATCH(E398,Rates!$A$6:$A$30,0)),INDEX(Rates!$E$6:$E$30,MATCH(E398,Rates!$A$6:$A$30,0)))),0))</f>
        <v/>
      </c>
      <c r="J398" s="23" t="str">
        <f aca="false">IF(E398="","",ROUND(F398*I398,0))</f>
        <v/>
      </c>
      <c r="K398" s="24" t="str">
        <f aca="false">IF(OR(G398="",J398=0),"",IF(MONTH(G398)=3,DATE(YEAR(G398),Settings!$C$9,Settings!$C$8),DATE(YEAR(G398),MONTH(G398)+1,Settings!$C$7)))</f>
        <v/>
      </c>
      <c r="L398" s="21"/>
      <c r="M398" s="8"/>
      <c r="N398" s="10" t="str">
        <f aca="false">IF(E398="","",IF(J398=0,"Below threshold",IF(L398="",IF(Settings!$C$11&gt;K398,"Overdue - not deposited","Pending (not yet due)"),IF(L398&lt;=K398,"Deposited on time","Deposited late"))))</f>
        <v/>
      </c>
      <c r="O398" s="25" t="str">
        <f aca="false">IF(OR(J398="",J398=0,G398=""),"",IF(N398="Deposited on time",0,IF(N398="Pending (not yet due)",0,MAX(0,(YEAR(IF(L398="",Settings!$C$11,L398))-YEAR(G398))*12+MONTH(IF(L398="",Settings!$C$11,L398))-MONTH(G398)+1))))</f>
        <v/>
      </c>
      <c r="P398" s="23" t="str">
        <f aca="false">IF(O398="","",ROUND(J398*Settings!$C$10*O398,0))</f>
        <v/>
      </c>
    </row>
    <row r="399" customFormat="false" ht="15" hidden="false" customHeight="false" outlineLevel="0" collapsed="false">
      <c r="A399" s="8"/>
      <c r="B399" s="8"/>
      <c r="C399" s="8"/>
      <c r="D399" s="8"/>
      <c r="E399" s="8"/>
      <c r="F399" s="18"/>
      <c r="G399" s="21"/>
      <c r="H399" s="11" t="str">
        <f aca="false">IF(E399="","",IFERROR(INDEX(Rates!$B$6:$B$30,MATCH(E399,Rates!$A$6:$A$30,0)),"Not in rate table"))</f>
        <v/>
      </c>
      <c r="I399" s="22" t="str">
        <f aca="false">IF(E399="","",IFERROR(IF(F399&lt;=INDEX(Rates!$C$6:$C$30,MATCH(E399,Rates!$A$6:$A$30,0)),0,IF(D399="Yes",INDEX(Rates!$D$6:$D$30,MATCH(E399,Rates!$A$6:$A$30,0)),INDEX(Rates!$E$6:$E$30,MATCH(E399,Rates!$A$6:$A$30,0)))),0))</f>
        <v/>
      </c>
      <c r="J399" s="23" t="str">
        <f aca="false">IF(E399="","",ROUND(F399*I399,0))</f>
        <v/>
      </c>
      <c r="K399" s="24" t="str">
        <f aca="false">IF(OR(G399="",J399=0),"",IF(MONTH(G399)=3,DATE(YEAR(G399),Settings!$C$9,Settings!$C$8),DATE(YEAR(G399),MONTH(G399)+1,Settings!$C$7)))</f>
        <v/>
      </c>
      <c r="L399" s="21"/>
      <c r="M399" s="8"/>
      <c r="N399" s="10" t="str">
        <f aca="false">IF(E399="","",IF(J399=0,"Below threshold",IF(L399="",IF(Settings!$C$11&gt;K399,"Overdue - not deposited","Pending (not yet due)"),IF(L399&lt;=K399,"Deposited on time","Deposited late"))))</f>
        <v/>
      </c>
      <c r="O399" s="25" t="str">
        <f aca="false">IF(OR(J399="",J399=0,G399=""),"",IF(N399="Deposited on time",0,IF(N399="Pending (not yet due)",0,MAX(0,(YEAR(IF(L399="",Settings!$C$11,L399))-YEAR(G399))*12+MONTH(IF(L399="",Settings!$C$11,L399))-MONTH(G399)+1))))</f>
        <v/>
      </c>
      <c r="P399" s="23" t="str">
        <f aca="false">IF(O399="","",ROUND(J399*Settings!$C$10*O399,0))</f>
        <v/>
      </c>
    </row>
    <row r="400" customFormat="false" ht="15" hidden="false" customHeight="false" outlineLevel="0" collapsed="false">
      <c r="A400" s="8"/>
      <c r="B400" s="8"/>
      <c r="C400" s="8"/>
      <c r="D400" s="8"/>
      <c r="E400" s="8"/>
      <c r="F400" s="18"/>
      <c r="G400" s="21"/>
      <c r="H400" s="11" t="str">
        <f aca="false">IF(E400="","",IFERROR(INDEX(Rates!$B$6:$B$30,MATCH(E400,Rates!$A$6:$A$30,0)),"Not in rate table"))</f>
        <v/>
      </c>
      <c r="I400" s="22" t="str">
        <f aca="false">IF(E400="","",IFERROR(IF(F400&lt;=INDEX(Rates!$C$6:$C$30,MATCH(E400,Rates!$A$6:$A$30,0)),0,IF(D400="Yes",INDEX(Rates!$D$6:$D$30,MATCH(E400,Rates!$A$6:$A$30,0)),INDEX(Rates!$E$6:$E$30,MATCH(E400,Rates!$A$6:$A$30,0)))),0))</f>
        <v/>
      </c>
      <c r="J400" s="23" t="str">
        <f aca="false">IF(E400="","",ROUND(F400*I400,0))</f>
        <v/>
      </c>
      <c r="K400" s="24" t="str">
        <f aca="false">IF(OR(G400="",J400=0),"",IF(MONTH(G400)=3,DATE(YEAR(G400),Settings!$C$9,Settings!$C$8),DATE(YEAR(G400),MONTH(G400)+1,Settings!$C$7)))</f>
        <v/>
      </c>
      <c r="L400" s="21"/>
      <c r="M400" s="8"/>
      <c r="N400" s="10" t="str">
        <f aca="false">IF(E400="","",IF(J400=0,"Below threshold",IF(L400="",IF(Settings!$C$11&gt;K400,"Overdue - not deposited","Pending (not yet due)"),IF(L400&lt;=K400,"Deposited on time","Deposited late"))))</f>
        <v/>
      </c>
      <c r="O400" s="25" t="str">
        <f aca="false">IF(OR(J400="",J400=0,G400=""),"",IF(N400="Deposited on time",0,IF(N400="Pending (not yet due)",0,MAX(0,(YEAR(IF(L400="",Settings!$C$11,L400))-YEAR(G400))*12+MONTH(IF(L400="",Settings!$C$11,L400))-MONTH(G400)+1))))</f>
        <v/>
      </c>
      <c r="P400" s="23" t="str">
        <f aca="false">IF(O400="","",ROUND(J400*Settings!$C$10*O400,0))</f>
        <v/>
      </c>
    </row>
    <row r="401" customFormat="false" ht="15" hidden="false" customHeight="false" outlineLevel="0" collapsed="false">
      <c r="A401" s="8"/>
      <c r="B401" s="8"/>
      <c r="C401" s="8"/>
      <c r="D401" s="8"/>
      <c r="E401" s="8"/>
      <c r="F401" s="18"/>
      <c r="G401" s="21"/>
      <c r="H401" s="11" t="str">
        <f aca="false">IF(E401="","",IFERROR(INDEX(Rates!$B$6:$B$30,MATCH(E401,Rates!$A$6:$A$30,0)),"Not in rate table"))</f>
        <v/>
      </c>
      <c r="I401" s="22" t="str">
        <f aca="false">IF(E401="","",IFERROR(IF(F401&lt;=INDEX(Rates!$C$6:$C$30,MATCH(E401,Rates!$A$6:$A$30,0)),0,IF(D401="Yes",INDEX(Rates!$D$6:$D$30,MATCH(E401,Rates!$A$6:$A$30,0)),INDEX(Rates!$E$6:$E$30,MATCH(E401,Rates!$A$6:$A$30,0)))),0))</f>
        <v/>
      </c>
      <c r="J401" s="23" t="str">
        <f aca="false">IF(E401="","",ROUND(F401*I401,0))</f>
        <v/>
      </c>
      <c r="K401" s="24" t="str">
        <f aca="false">IF(OR(G401="",J401=0),"",IF(MONTH(G401)=3,DATE(YEAR(G401),Settings!$C$9,Settings!$C$8),DATE(YEAR(G401),MONTH(G401)+1,Settings!$C$7)))</f>
        <v/>
      </c>
      <c r="L401" s="21"/>
      <c r="M401" s="8"/>
      <c r="N401" s="10" t="str">
        <f aca="false">IF(E401="","",IF(J401=0,"Below threshold",IF(L401="",IF(Settings!$C$11&gt;K401,"Overdue - not deposited","Pending (not yet due)"),IF(L401&lt;=K401,"Deposited on time","Deposited late"))))</f>
        <v/>
      </c>
      <c r="O401" s="25" t="str">
        <f aca="false">IF(OR(J401="",J401=0,G401=""),"",IF(N401="Deposited on time",0,IF(N401="Pending (not yet due)",0,MAX(0,(YEAR(IF(L401="",Settings!$C$11,L401))-YEAR(G401))*12+MONTH(IF(L401="",Settings!$C$11,L401))-MONTH(G401)+1))))</f>
        <v/>
      </c>
      <c r="P401" s="23" t="str">
        <f aca="false">IF(O401="","",ROUND(J401*Settings!$C$10*O401,0))</f>
        <v/>
      </c>
    </row>
    <row r="402" customFormat="false" ht="15" hidden="false" customHeight="false" outlineLevel="0" collapsed="false">
      <c r="A402" s="8"/>
      <c r="B402" s="8"/>
      <c r="C402" s="8"/>
      <c r="D402" s="8"/>
      <c r="E402" s="8"/>
      <c r="F402" s="18"/>
      <c r="G402" s="21"/>
      <c r="H402" s="11" t="str">
        <f aca="false">IF(E402="","",IFERROR(INDEX(Rates!$B$6:$B$30,MATCH(E402,Rates!$A$6:$A$30,0)),"Not in rate table"))</f>
        <v/>
      </c>
      <c r="I402" s="22" t="str">
        <f aca="false">IF(E402="","",IFERROR(IF(F402&lt;=INDEX(Rates!$C$6:$C$30,MATCH(E402,Rates!$A$6:$A$30,0)),0,IF(D402="Yes",INDEX(Rates!$D$6:$D$30,MATCH(E402,Rates!$A$6:$A$30,0)),INDEX(Rates!$E$6:$E$30,MATCH(E402,Rates!$A$6:$A$30,0)))),0))</f>
        <v/>
      </c>
      <c r="J402" s="23" t="str">
        <f aca="false">IF(E402="","",ROUND(F402*I402,0))</f>
        <v/>
      </c>
      <c r="K402" s="24" t="str">
        <f aca="false">IF(OR(G402="",J402=0),"",IF(MONTH(G402)=3,DATE(YEAR(G402),Settings!$C$9,Settings!$C$8),DATE(YEAR(G402),MONTH(G402)+1,Settings!$C$7)))</f>
        <v/>
      </c>
      <c r="L402" s="21"/>
      <c r="M402" s="8"/>
      <c r="N402" s="10" t="str">
        <f aca="false">IF(E402="","",IF(J402=0,"Below threshold",IF(L402="",IF(Settings!$C$11&gt;K402,"Overdue - not deposited","Pending (not yet due)"),IF(L402&lt;=K402,"Deposited on time","Deposited late"))))</f>
        <v/>
      </c>
      <c r="O402" s="25" t="str">
        <f aca="false">IF(OR(J402="",J402=0,G402=""),"",IF(N402="Deposited on time",0,IF(N402="Pending (not yet due)",0,MAX(0,(YEAR(IF(L402="",Settings!$C$11,L402))-YEAR(G402))*12+MONTH(IF(L402="",Settings!$C$11,L402))-MONTH(G402)+1))))</f>
        <v/>
      </c>
      <c r="P402" s="23" t="str">
        <f aca="false">IF(O402="","",ROUND(J402*Settings!$C$10*O402,0))</f>
        <v/>
      </c>
    </row>
    <row r="403" customFormat="false" ht="15" hidden="false" customHeight="false" outlineLevel="0" collapsed="false">
      <c r="A403" s="8"/>
      <c r="B403" s="8"/>
      <c r="C403" s="8"/>
      <c r="D403" s="8"/>
      <c r="E403" s="8"/>
      <c r="F403" s="18"/>
      <c r="G403" s="21"/>
      <c r="H403" s="11" t="str">
        <f aca="false">IF(E403="","",IFERROR(INDEX(Rates!$B$6:$B$30,MATCH(E403,Rates!$A$6:$A$30,0)),"Not in rate table"))</f>
        <v/>
      </c>
      <c r="I403" s="22" t="str">
        <f aca="false">IF(E403="","",IFERROR(IF(F403&lt;=INDEX(Rates!$C$6:$C$30,MATCH(E403,Rates!$A$6:$A$30,0)),0,IF(D403="Yes",INDEX(Rates!$D$6:$D$30,MATCH(E403,Rates!$A$6:$A$30,0)),INDEX(Rates!$E$6:$E$30,MATCH(E403,Rates!$A$6:$A$30,0)))),0))</f>
        <v/>
      </c>
      <c r="J403" s="23" t="str">
        <f aca="false">IF(E403="","",ROUND(F403*I403,0))</f>
        <v/>
      </c>
      <c r="K403" s="24" t="str">
        <f aca="false">IF(OR(G403="",J403=0),"",IF(MONTH(G403)=3,DATE(YEAR(G403),Settings!$C$9,Settings!$C$8),DATE(YEAR(G403),MONTH(G403)+1,Settings!$C$7)))</f>
        <v/>
      </c>
      <c r="L403" s="21"/>
      <c r="M403" s="8"/>
      <c r="N403" s="10" t="str">
        <f aca="false">IF(E403="","",IF(J403=0,"Below threshold",IF(L403="",IF(Settings!$C$11&gt;K403,"Overdue - not deposited","Pending (not yet due)"),IF(L403&lt;=K403,"Deposited on time","Deposited late"))))</f>
        <v/>
      </c>
      <c r="O403" s="25" t="str">
        <f aca="false">IF(OR(J403="",J403=0,G403=""),"",IF(N403="Deposited on time",0,IF(N403="Pending (not yet due)",0,MAX(0,(YEAR(IF(L403="",Settings!$C$11,L403))-YEAR(G403))*12+MONTH(IF(L403="",Settings!$C$11,L403))-MONTH(G403)+1))))</f>
        <v/>
      </c>
      <c r="P403" s="23" t="str">
        <f aca="false">IF(O403="","",ROUND(J403*Settings!$C$10*O403,0))</f>
        <v/>
      </c>
    </row>
    <row r="404" customFormat="false" ht="15" hidden="false" customHeight="false" outlineLevel="0" collapsed="false">
      <c r="A404" s="8"/>
      <c r="B404" s="8"/>
      <c r="C404" s="8"/>
      <c r="D404" s="8"/>
      <c r="E404" s="8"/>
      <c r="F404" s="18"/>
      <c r="G404" s="21"/>
      <c r="H404" s="11" t="str">
        <f aca="false">IF(E404="","",IFERROR(INDEX(Rates!$B$6:$B$30,MATCH(E404,Rates!$A$6:$A$30,0)),"Not in rate table"))</f>
        <v/>
      </c>
      <c r="I404" s="22" t="str">
        <f aca="false">IF(E404="","",IFERROR(IF(F404&lt;=INDEX(Rates!$C$6:$C$30,MATCH(E404,Rates!$A$6:$A$30,0)),0,IF(D404="Yes",INDEX(Rates!$D$6:$D$30,MATCH(E404,Rates!$A$6:$A$30,0)),INDEX(Rates!$E$6:$E$30,MATCH(E404,Rates!$A$6:$A$30,0)))),0))</f>
        <v/>
      </c>
      <c r="J404" s="23" t="str">
        <f aca="false">IF(E404="","",ROUND(F404*I404,0))</f>
        <v/>
      </c>
      <c r="K404" s="24" t="str">
        <f aca="false">IF(OR(G404="",J404=0),"",IF(MONTH(G404)=3,DATE(YEAR(G404),Settings!$C$9,Settings!$C$8),DATE(YEAR(G404),MONTH(G404)+1,Settings!$C$7)))</f>
        <v/>
      </c>
      <c r="L404" s="21"/>
      <c r="M404" s="8"/>
      <c r="N404" s="10" t="str">
        <f aca="false">IF(E404="","",IF(J404=0,"Below threshold",IF(L404="",IF(Settings!$C$11&gt;K404,"Overdue - not deposited","Pending (not yet due)"),IF(L404&lt;=K404,"Deposited on time","Deposited late"))))</f>
        <v/>
      </c>
      <c r="O404" s="25" t="str">
        <f aca="false">IF(OR(J404="",J404=0,G404=""),"",IF(N404="Deposited on time",0,IF(N404="Pending (not yet due)",0,MAX(0,(YEAR(IF(L404="",Settings!$C$11,L404))-YEAR(G404))*12+MONTH(IF(L404="",Settings!$C$11,L404))-MONTH(G404)+1))))</f>
        <v/>
      </c>
      <c r="P404" s="23" t="str">
        <f aca="false">IF(O404="","",ROUND(J404*Settings!$C$10*O404,0))</f>
        <v/>
      </c>
    </row>
    <row r="405" customFormat="false" ht="15" hidden="false" customHeight="false" outlineLevel="0" collapsed="false">
      <c r="A405" s="8"/>
      <c r="B405" s="8"/>
      <c r="C405" s="8"/>
      <c r="D405" s="8"/>
      <c r="E405" s="8"/>
      <c r="F405" s="18"/>
      <c r="G405" s="21"/>
      <c r="H405" s="11" t="str">
        <f aca="false">IF(E405="","",IFERROR(INDEX(Rates!$B$6:$B$30,MATCH(E405,Rates!$A$6:$A$30,0)),"Not in rate table"))</f>
        <v/>
      </c>
      <c r="I405" s="22" t="str">
        <f aca="false">IF(E405="","",IFERROR(IF(F405&lt;=INDEX(Rates!$C$6:$C$30,MATCH(E405,Rates!$A$6:$A$30,0)),0,IF(D405="Yes",INDEX(Rates!$D$6:$D$30,MATCH(E405,Rates!$A$6:$A$30,0)),INDEX(Rates!$E$6:$E$30,MATCH(E405,Rates!$A$6:$A$30,0)))),0))</f>
        <v/>
      </c>
      <c r="J405" s="23" t="str">
        <f aca="false">IF(E405="","",ROUND(F405*I405,0))</f>
        <v/>
      </c>
      <c r="K405" s="24" t="str">
        <f aca="false">IF(OR(G405="",J405=0),"",IF(MONTH(G405)=3,DATE(YEAR(G405),Settings!$C$9,Settings!$C$8),DATE(YEAR(G405),MONTH(G405)+1,Settings!$C$7)))</f>
        <v/>
      </c>
      <c r="L405" s="21"/>
      <c r="M405" s="8"/>
      <c r="N405" s="10" t="str">
        <f aca="false">IF(E405="","",IF(J405=0,"Below threshold",IF(L405="",IF(Settings!$C$11&gt;K405,"Overdue - not deposited","Pending (not yet due)"),IF(L405&lt;=K405,"Deposited on time","Deposited late"))))</f>
        <v/>
      </c>
      <c r="O405" s="25" t="str">
        <f aca="false">IF(OR(J405="",J405=0,G405=""),"",IF(N405="Deposited on time",0,IF(N405="Pending (not yet due)",0,MAX(0,(YEAR(IF(L405="",Settings!$C$11,L405))-YEAR(G405))*12+MONTH(IF(L405="",Settings!$C$11,L405))-MONTH(G405)+1))))</f>
        <v/>
      </c>
      <c r="P405" s="23" t="str">
        <f aca="false">IF(O405="","",ROUND(J405*Settings!$C$10*O405,0))</f>
        <v/>
      </c>
    </row>
    <row r="406" customFormat="false" ht="15" hidden="false" customHeight="false" outlineLevel="0" collapsed="false">
      <c r="A406" s="8"/>
      <c r="B406" s="8"/>
      <c r="C406" s="8"/>
      <c r="D406" s="8"/>
      <c r="E406" s="8"/>
      <c r="F406" s="18"/>
      <c r="G406" s="21"/>
      <c r="H406" s="11" t="str">
        <f aca="false">IF(E406="","",IFERROR(INDEX(Rates!$B$6:$B$30,MATCH(E406,Rates!$A$6:$A$30,0)),"Not in rate table"))</f>
        <v/>
      </c>
      <c r="I406" s="22" t="str">
        <f aca="false">IF(E406="","",IFERROR(IF(F406&lt;=INDEX(Rates!$C$6:$C$30,MATCH(E406,Rates!$A$6:$A$30,0)),0,IF(D406="Yes",INDEX(Rates!$D$6:$D$30,MATCH(E406,Rates!$A$6:$A$30,0)),INDEX(Rates!$E$6:$E$30,MATCH(E406,Rates!$A$6:$A$30,0)))),0))</f>
        <v/>
      </c>
      <c r="J406" s="23" t="str">
        <f aca="false">IF(E406="","",ROUND(F406*I406,0))</f>
        <v/>
      </c>
      <c r="K406" s="24" t="str">
        <f aca="false">IF(OR(G406="",J406=0),"",IF(MONTH(G406)=3,DATE(YEAR(G406),Settings!$C$9,Settings!$C$8),DATE(YEAR(G406),MONTH(G406)+1,Settings!$C$7)))</f>
        <v/>
      </c>
      <c r="L406" s="21"/>
      <c r="M406" s="8"/>
      <c r="N406" s="10" t="str">
        <f aca="false">IF(E406="","",IF(J406=0,"Below threshold",IF(L406="",IF(Settings!$C$11&gt;K406,"Overdue - not deposited","Pending (not yet due)"),IF(L406&lt;=K406,"Deposited on time","Deposited late"))))</f>
        <v/>
      </c>
      <c r="O406" s="25" t="str">
        <f aca="false">IF(OR(J406="",J406=0,G406=""),"",IF(N406="Deposited on time",0,IF(N406="Pending (not yet due)",0,MAX(0,(YEAR(IF(L406="",Settings!$C$11,L406))-YEAR(G406))*12+MONTH(IF(L406="",Settings!$C$11,L406))-MONTH(G406)+1))))</f>
        <v/>
      </c>
      <c r="P406" s="23" t="str">
        <f aca="false">IF(O406="","",ROUND(J406*Settings!$C$10*O406,0))</f>
        <v/>
      </c>
    </row>
    <row r="407" customFormat="false" ht="15" hidden="false" customHeight="false" outlineLevel="0" collapsed="false">
      <c r="A407" s="8"/>
      <c r="B407" s="8"/>
      <c r="C407" s="8"/>
      <c r="D407" s="8"/>
      <c r="E407" s="8"/>
      <c r="F407" s="18"/>
      <c r="G407" s="21"/>
      <c r="H407" s="11" t="str">
        <f aca="false">IF(E407="","",IFERROR(INDEX(Rates!$B$6:$B$30,MATCH(E407,Rates!$A$6:$A$30,0)),"Not in rate table"))</f>
        <v/>
      </c>
      <c r="I407" s="22" t="str">
        <f aca="false">IF(E407="","",IFERROR(IF(F407&lt;=INDEX(Rates!$C$6:$C$30,MATCH(E407,Rates!$A$6:$A$30,0)),0,IF(D407="Yes",INDEX(Rates!$D$6:$D$30,MATCH(E407,Rates!$A$6:$A$30,0)),INDEX(Rates!$E$6:$E$30,MATCH(E407,Rates!$A$6:$A$30,0)))),0))</f>
        <v/>
      </c>
      <c r="J407" s="23" t="str">
        <f aca="false">IF(E407="","",ROUND(F407*I407,0))</f>
        <v/>
      </c>
      <c r="K407" s="24" t="str">
        <f aca="false">IF(OR(G407="",J407=0),"",IF(MONTH(G407)=3,DATE(YEAR(G407),Settings!$C$9,Settings!$C$8),DATE(YEAR(G407),MONTH(G407)+1,Settings!$C$7)))</f>
        <v/>
      </c>
      <c r="L407" s="21"/>
      <c r="M407" s="8"/>
      <c r="N407" s="10" t="str">
        <f aca="false">IF(E407="","",IF(J407=0,"Below threshold",IF(L407="",IF(Settings!$C$11&gt;K407,"Overdue - not deposited","Pending (not yet due)"),IF(L407&lt;=K407,"Deposited on time","Deposited late"))))</f>
        <v/>
      </c>
      <c r="O407" s="25" t="str">
        <f aca="false">IF(OR(J407="",J407=0,G407=""),"",IF(N407="Deposited on time",0,IF(N407="Pending (not yet due)",0,MAX(0,(YEAR(IF(L407="",Settings!$C$11,L407))-YEAR(G407))*12+MONTH(IF(L407="",Settings!$C$11,L407))-MONTH(G407)+1))))</f>
        <v/>
      </c>
      <c r="P407" s="23" t="str">
        <f aca="false">IF(O407="","",ROUND(J407*Settings!$C$10*O407,0))</f>
        <v/>
      </c>
    </row>
    <row r="408" customFormat="false" ht="15" hidden="false" customHeight="false" outlineLevel="0" collapsed="false">
      <c r="A408" s="8"/>
      <c r="B408" s="8"/>
      <c r="C408" s="8"/>
      <c r="D408" s="8"/>
      <c r="E408" s="8"/>
      <c r="F408" s="18"/>
      <c r="G408" s="21"/>
      <c r="H408" s="11" t="str">
        <f aca="false">IF(E408="","",IFERROR(INDEX(Rates!$B$6:$B$30,MATCH(E408,Rates!$A$6:$A$30,0)),"Not in rate table"))</f>
        <v/>
      </c>
      <c r="I408" s="22" t="str">
        <f aca="false">IF(E408="","",IFERROR(IF(F408&lt;=INDEX(Rates!$C$6:$C$30,MATCH(E408,Rates!$A$6:$A$30,0)),0,IF(D408="Yes",INDEX(Rates!$D$6:$D$30,MATCH(E408,Rates!$A$6:$A$30,0)),INDEX(Rates!$E$6:$E$30,MATCH(E408,Rates!$A$6:$A$30,0)))),0))</f>
        <v/>
      </c>
      <c r="J408" s="23" t="str">
        <f aca="false">IF(E408="","",ROUND(F408*I408,0))</f>
        <v/>
      </c>
      <c r="K408" s="24" t="str">
        <f aca="false">IF(OR(G408="",J408=0),"",IF(MONTH(G408)=3,DATE(YEAR(G408),Settings!$C$9,Settings!$C$8),DATE(YEAR(G408),MONTH(G408)+1,Settings!$C$7)))</f>
        <v/>
      </c>
      <c r="L408" s="21"/>
      <c r="M408" s="8"/>
      <c r="N408" s="10" t="str">
        <f aca="false">IF(E408="","",IF(J408=0,"Below threshold",IF(L408="",IF(Settings!$C$11&gt;K408,"Overdue - not deposited","Pending (not yet due)"),IF(L408&lt;=K408,"Deposited on time","Deposited late"))))</f>
        <v/>
      </c>
      <c r="O408" s="25" t="str">
        <f aca="false">IF(OR(J408="",J408=0,G408=""),"",IF(N408="Deposited on time",0,IF(N408="Pending (not yet due)",0,MAX(0,(YEAR(IF(L408="",Settings!$C$11,L408))-YEAR(G408))*12+MONTH(IF(L408="",Settings!$C$11,L408))-MONTH(G408)+1))))</f>
        <v/>
      </c>
      <c r="P408" s="23" t="str">
        <f aca="false">IF(O408="","",ROUND(J408*Settings!$C$10*O408,0))</f>
        <v/>
      </c>
    </row>
    <row r="409" customFormat="false" ht="15" hidden="false" customHeight="false" outlineLevel="0" collapsed="false">
      <c r="A409" s="8"/>
      <c r="B409" s="8"/>
      <c r="C409" s="8"/>
      <c r="D409" s="8"/>
      <c r="E409" s="8"/>
      <c r="F409" s="18"/>
      <c r="G409" s="21"/>
      <c r="H409" s="11" t="str">
        <f aca="false">IF(E409="","",IFERROR(INDEX(Rates!$B$6:$B$30,MATCH(E409,Rates!$A$6:$A$30,0)),"Not in rate table"))</f>
        <v/>
      </c>
      <c r="I409" s="22" t="str">
        <f aca="false">IF(E409="","",IFERROR(IF(F409&lt;=INDEX(Rates!$C$6:$C$30,MATCH(E409,Rates!$A$6:$A$30,0)),0,IF(D409="Yes",INDEX(Rates!$D$6:$D$30,MATCH(E409,Rates!$A$6:$A$30,0)),INDEX(Rates!$E$6:$E$30,MATCH(E409,Rates!$A$6:$A$30,0)))),0))</f>
        <v/>
      </c>
      <c r="J409" s="23" t="str">
        <f aca="false">IF(E409="","",ROUND(F409*I409,0))</f>
        <v/>
      </c>
      <c r="K409" s="24" t="str">
        <f aca="false">IF(OR(G409="",J409=0),"",IF(MONTH(G409)=3,DATE(YEAR(G409),Settings!$C$9,Settings!$C$8),DATE(YEAR(G409),MONTH(G409)+1,Settings!$C$7)))</f>
        <v/>
      </c>
      <c r="L409" s="21"/>
      <c r="M409" s="8"/>
      <c r="N409" s="10" t="str">
        <f aca="false">IF(E409="","",IF(J409=0,"Below threshold",IF(L409="",IF(Settings!$C$11&gt;K409,"Overdue - not deposited","Pending (not yet due)"),IF(L409&lt;=K409,"Deposited on time","Deposited late"))))</f>
        <v/>
      </c>
      <c r="O409" s="25" t="str">
        <f aca="false">IF(OR(J409="",J409=0,G409=""),"",IF(N409="Deposited on time",0,IF(N409="Pending (not yet due)",0,MAX(0,(YEAR(IF(L409="",Settings!$C$11,L409))-YEAR(G409))*12+MONTH(IF(L409="",Settings!$C$11,L409))-MONTH(G409)+1))))</f>
        <v/>
      </c>
      <c r="P409" s="23" t="str">
        <f aca="false">IF(O409="","",ROUND(J409*Settings!$C$10*O409,0))</f>
        <v/>
      </c>
    </row>
    <row r="410" customFormat="false" ht="15" hidden="false" customHeight="false" outlineLevel="0" collapsed="false">
      <c r="A410" s="8"/>
      <c r="B410" s="8"/>
      <c r="C410" s="8"/>
      <c r="D410" s="8"/>
      <c r="E410" s="8"/>
      <c r="F410" s="18"/>
      <c r="G410" s="21"/>
      <c r="H410" s="11" t="str">
        <f aca="false">IF(E410="","",IFERROR(INDEX(Rates!$B$6:$B$30,MATCH(E410,Rates!$A$6:$A$30,0)),"Not in rate table"))</f>
        <v/>
      </c>
      <c r="I410" s="22" t="str">
        <f aca="false">IF(E410="","",IFERROR(IF(F410&lt;=INDEX(Rates!$C$6:$C$30,MATCH(E410,Rates!$A$6:$A$30,0)),0,IF(D410="Yes",INDEX(Rates!$D$6:$D$30,MATCH(E410,Rates!$A$6:$A$30,0)),INDEX(Rates!$E$6:$E$30,MATCH(E410,Rates!$A$6:$A$30,0)))),0))</f>
        <v/>
      </c>
      <c r="J410" s="23" t="str">
        <f aca="false">IF(E410="","",ROUND(F410*I410,0))</f>
        <v/>
      </c>
      <c r="K410" s="24" t="str">
        <f aca="false">IF(OR(G410="",J410=0),"",IF(MONTH(G410)=3,DATE(YEAR(G410),Settings!$C$9,Settings!$C$8),DATE(YEAR(G410),MONTH(G410)+1,Settings!$C$7)))</f>
        <v/>
      </c>
      <c r="L410" s="21"/>
      <c r="M410" s="8"/>
      <c r="N410" s="10" t="str">
        <f aca="false">IF(E410="","",IF(J410=0,"Below threshold",IF(L410="",IF(Settings!$C$11&gt;K410,"Overdue - not deposited","Pending (not yet due)"),IF(L410&lt;=K410,"Deposited on time","Deposited late"))))</f>
        <v/>
      </c>
      <c r="O410" s="25" t="str">
        <f aca="false">IF(OR(J410="",J410=0,G410=""),"",IF(N410="Deposited on time",0,IF(N410="Pending (not yet due)",0,MAX(0,(YEAR(IF(L410="",Settings!$C$11,L410))-YEAR(G410))*12+MONTH(IF(L410="",Settings!$C$11,L410))-MONTH(G410)+1))))</f>
        <v/>
      </c>
      <c r="P410" s="23" t="str">
        <f aca="false">IF(O410="","",ROUND(J410*Settings!$C$10*O410,0))</f>
        <v/>
      </c>
    </row>
    <row r="411" customFormat="false" ht="15" hidden="false" customHeight="false" outlineLevel="0" collapsed="false">
      <c r="A411" s="8"/>
      <c r="B411" s="8"/>
      <c r="C411" s="8"/>
      <c r="D411" s="8"/>
      <c r="E411" s="8"/>
      <c r="F411" s="18"/>
      <c r="G411" s="21"/>
      <c r="H411" s="11" t="str">
        <f aca="false">IF(E411="","",IFERROR(INDEX(Rates!$B$6:$B$30,MATCH(E411,Rates!$A$6:$A$30,0)),"Not in rate table"))</f>
        <v/>
      </c>
      <c r="I411" s="22" t="str">
        <f aca="false">IF(E411="","",IFERROR(IF(F411&lt;=INDEX(Rates!$C$6:$C$30,MATCH(E411,Rates!$A$6:$A$30,0)),0,IF(D411="Yes",INDEX(Rates!$D$6:$D$30,MATCH(E411,Rates!$A$6:$A$30,0)),INDEX(Rates!$E$6:$E$30,MATCH(E411,Rates!$A$6:$A$30,0)))),0))</f>
        <v/>
      </c>
      <c r="J411" s="23" t="str">
        <f aca="false">IF(E411="","",ROUND(F411*I411,0))</f>
        <v/>
      </c>
      <c r="K411" s="24" t="str">
        <f aca="false">IF(OR(G411="",J411=0),"",IF(MONTH(G411)=3,DATE(YEAR(G411),Settings!$C$9,Settings!$C$8),DATE(YEAR(G411),MONTH(G411)+1,Settings!$C$7)))</f>
        <v/>
      </c>
      <c r="L411" s="21"/>
      <c r="M411" s="8"/>
      <c r="N411" s="10" t="str">
        <f aca="false">IF(E411="","",IF(J411=0,"Below threshold",IF(L411="",IF(Settings!$C$11&gt;K411,"Overdue - not deposited","Pending (not yet due)"),IF(L411&lt;=K411,"Deposited on time","Deposited late"))))</f>
        <v/>
      </c>
      <c r="O411" s="25" t="str">
        <f aca="false">IF(OR(J411="",J411=0,G411=""),"",IF(N411="Deposited on time",0,IF(N411="Pending (not yet due)",0,MAX(0,(YEAR(IF(L411="",Settings!$C$11,L411))-YEAR(G411))*12+MONTH(IF(L411="",Settings!$C$11,L411))-MONTH(G411)+1))))</f>
        <v/>
      </c>
      <c r="P411" s="23" t="str">
        <f aca="false">IF(O411="","",ROUND(J411*Settings!$C$10*O411,0))</f>
        <v/>
      </c>
    </row>
    <row r="412" customFormat="false" ht="15" hidden="false" customHeight="false" outlineLevel="0" collapsed="false">
      <c r="A412" s="8"/>
      <c r="B412" s="8"/>
      <c r="C412" s="8"/>
      <c r="D412" s="8"/>
      <c r="E412" s="8"/>
      <c r="F412" s="18"/>
      <c r="G412" s="21"/>
      <c r="H412" s="11" t="str">
        <f aca="false">IF(E412="","",IFERROR(INDEX(Rates!$B$6:$B$30,MATCH(E412,Rates!$A$6:$A$30,0)),"Not in rate table"))</f>
        <v/>
      </c>
      <c r="I412" s="22" t="str">
        <f aca="false">IF(E412="","",IFERROR(IF(F412&lt;=INDEX(Rates!$C$6:$C$30,MATCH(E412,Rates!$A$6:$A$30,0)),0,IF(D412="Yes",INDEX(Rates!$D$6:$D$30,MATCH(E412,Rates!$A$6:$A$30,0)),INDEX(Rates!$E$6:$E$30,MATCH(E412,Rates!$A$6:$A$30,0)))),0))</f>
        <v/>
      </c>
      <c r="J412" s="23" t="str">
        <f aca="false">IF(E412="","",ROUND(F412*I412,0))</f>
        <v/>
      </c>
      <c r="K412" s="24" t="str">
        <f aca="false">IF(OR(G412="",J412=0),"",IF(MONTH(G412)=3,DATE(YEAR(G412),Settings!$C$9,Settings!$C$8),DATE(YEAR(G412),MONTH(G412)+1,Settings!$C$7)))</f>
        <v/>
      </c>
      <c r="L412" s="21"/>
      <c r="M412" s="8"/>
      <c r="N412" s="10" t="str">
        <f aca="false">IF(E412="","",IF(J412=0,"Below threshold",IF(L412="",IF(Settings!$C$11&gt;K412,"Overdue - not deposited","Pending (not yet due)"),IF(L412&lt;=K412,"Deposited on time","Deposited late"))))</f>
        <v/>
      </c>
      <c r="O412" s="25" t="str">
        <f aca="false">IF(OR(J412="",J412=0,G412=""),"",IF(N412="Deposited on time",0,IF(N412="Pending (not yet due)",0,MAX(0,(YEAR(IF(L412="",Settings!$C$11,L412))-YEAR(G412))*12+MONTH(IF(L412="",Settings!$C$11,L412))-MONTH(G412)+1))))</f>
        <v/>
      </c>
      <c r="P412" s="23" t="str">
        <f aca="false">IF(O412="","",ROUND(J412*Settings!$C$10*O412,0))</f>
        <v/>
      </c>
    </row>
    <row r="413" customFormat="false" ht="15" hidden="false" customHeight="false" outlineLevel="0" collapsed="false">
      <c r="A413" s="8"/>
      <c r="B413" s="8"/>
      <c r="C413" s="8"/>
      <c r="D413" s="8"/>
      <c r="E413" s="8"/>
      <c r="F413" s="18"/>
      <c r="G413" s="21"/>
      <c r="H413" s="11" t="str">
        <f aca="false">IF(E413="","",IFERROR(INDEX(Rates!$B$6:$B$30,MATCH(E413,Rates!$A$6:$A$30,0)),"Not in rate table"))</f>
        <v/>
      </c>
      <c r="I413" s="22" t="str">
        <f aca="false">IF(E413="","",IFERROR(IF(F413&lt;=INDEX(Rates!$C$6:$C$30,MATCH(E413,Rates!$A$6:$A$30,0)),0,IF(D413="Yes",INDEX(Rates!$D$6:$D$30,MATCH(E413,Rates!$A$6:$A$30,0)),INDEX(Rates!$E$6:$E$30,MATCH(E413,Rates!$A$6:$A$30,0)))),0))</f>
        <v/>
      </c>
      <c r="J413" s="23" t="str">
        <f aca="false">IF(E413="","",ROUND(F413*I413,0))</f>
        <v/>
      </c>
      <c r="K413" s="24" t="str">
        <f aca="false">IF(OR(G413="",J413=0),"",IF(MONTH(G413)=3,DATE(YEAR(G413),Settings!$C$9,Settings!$C$8),DATE(YEAR(G413),MONTH(G413)+1,Settings!$C$7)))</f>
        <v/>
      </c>
      <c r="L413" s="21"/>
      <c r="M413" s="8"/>
      <c r="N413" s="10" t="str">
        <f aca="false">IF(E413="","",IF(J413=0,"Below threshold",IF(L413="",IF(Settings!$C$11&gt;K413,"Overdue - not deposited","Pending (not yet due)"),IF(L413&lt;=K413,"Deposited on time","Deposited late"))))</f>
        <v/>
      </c>
      <c r="O413" s="25" t="str">
        <f aca="false">IF(OR(J413="",J413=0,G413=""),"",IF(N413="Deposited on time",0,IF(N413="Pending (not yet due)",0,MAX(0,(YEAR(IF(L413="",Settings!$C$11,L413))-YEAR(G413))*12+MONTH(IF(L413="",Settings!$C$11,L413))-MONTH(G413)+1))))</f>
        <v/>
      </c>
      <c r="P413" s="23" t="str">
        <f aca="false">IF(O413="","",ROUND(J413*Settings!$C$10*O413,0))</f>
        <v/>
      </c>
    </row>
    <row r="414" customFormat="false" ht="15" hidden="false" customHeight="false" outlineLevel="0" collapsed="false">
      <c r="A414" s="8"/>
      <c r="B414" s="8"/>
      <c r="C414" s="8"/>
      <c r="D414" s="8"/>
      <c r="E414" s="8"/>
      <c r="F414" s="18"/>
      <c r="G414" s="21"/>
      <c r="H414" s="11" t="str">
        <f aca="false">IF(E414="","",IFERROR(INDEX(Rates!$B$6:$B$30,MATCH(E414,Rates!$A$6:$A$30,0)),"Not in rate table"))</f>
        <v/>
      </c>
      <c r="I414" s="22" t="str">
        <f aca="false">IF(E414="","",IFERROR(IF(F414&lt;=INDEX(Rates!$C$6:$C$30,MATCH(E414,Rates!$A$6:$A$30,0)),0,IF(D414="Yes",INDEX(Rates!$D$6:$D$30,MATCH(E414,Rates!$A$6:$A$30,0)),INDEX(Rates!$E$6:$E$30,MATCH(E414,Rates!$A$6:$A$30,0)))),0))</f>
        <v/>
      </c>
      <c r="J414" s="23" t="str">
        <f aca="false">IF(E414="","",ROUND(F414*I414,0))</f>
        <v/>
      </c>
      <c r="K414" s="24" t="str">
        <f aca="false">IF(OR(G414="",J414=0),"",IF(MONTH(G414)=3,DATE(YEAR(G414),Settings!$C$9,Settings!$C$8),DATE(YEAR(G414),MONTH(G414)+1,Settings!$C$7)))</f>
        <v/>
      </c>
      <c r="L414" s="21"/>
      <c r="M414" s="8"/>
      <c r="N414" s="10" t="str">
        <f aca="false">IF(E414="","",IF(J414=0,"Below threshold",IF(L414="",IF(Settings!$C$11&gt;K414,"Overdue - not deposited","Pending (not yet due)"),IF(L414&lt;=K414,"Deposited on time","Deposited late"))))</f>
        <v/>
      </c>
      <c r="O414" s="25" t="str">
        <f aca="false">IF(OR(J414="",J414=0,G414=""),"",IF(N414="Deposited on time",0,IF(N414="Pending (not yet due)",0,MAX(0,(YEAR(IF(L414="",Settings!$C$11,L414))-YEAR(G414))*12+MONTH(IF(L414="",Settings!$C$11,L414))-MONTH(G414)+1))))</f>
        <v/>
      </c>
      <c r="P414" s="23" t="str">
        <f aca="false">IF(O414="","",ROUND(J414*Settings!$C$10*O414,0))</f>
        <v/>
      </c>
    </row>
    <row r="415" customFormat="false" ht="15" hidden="false" customHeight="false" outlineLevel="0" collapsed="false">
      <c r="A415" s="8"/>
      <c r="B415" s="8"/>
      <c r="C415" s="8"/>
      <c r="D415" s="8"/>
      <c r="E415" s="8"/>
      <c r="F415" s="18"/>
      <c r="G415" s="21"/>
      <c r="H415" s="11" t="str">
        <f aca="false">IF(E415="","",IFERROR(INDEX(Rates!$B$6:$B$30,MATCH(E415,Rates!$A$6:$A$30,0)),"Not in rate table"))</f>
        <v/>
      </c>
      <c r="I415" s="22" t="str">
        <f aca="false">IF(E415="","",IFERROR(IF(F415&lt;=INDEX(Rates!$C$6:$C$30,MATCH(E415,Rates!$A$6:$A$30,0)),0,IF(D415="Yes",INDEX(Rates!$D$6:$D$30,MATCH(E415,Rates!$A$6:$A$30,0)),INDEX(Rates!$E$6:$E$30,MATCH(E415,Rates!$A$6:$A$30,0)))),0))</f>
        <v/>
      </c>
      <c r="J415" s="23" t="str">
        <f aca="false">IF(E415="","",ROUND(F415*I415,0))</f>
        <v/>
      </c>
      <c r="K415" s="24" t="str">
        <f aca="false">IF(OR(G415="",J415=0),"",IF(MONTH(G415)=3,DATE(YEAR(G415),Settings!$C$9,Settings!$C$8),DATE(YEAR(G415),MONTH(G415)+1,Settings!$C$7)))</f>
        <v/>
      </c>
      <c r="L415" s="21"/>
      <c r="M415" s="8"/>
      <c r="N415" s="10" t="str">
        <f aca="false">IF(E415="","",IF(J415=0,"Below threshold",IF(L415="",IF(Settings!$C$11&gt;K415,"Overdue - not deposited","Pending (not yet due)"),IF(L415&lt;=K415,"Deposited on time","Deposited late"))))</f>
        <v/>
      </c>
      <c r="O415" s="25" t="str">
        <f aca="false">IF(OR(J415="",J415=0,G415=""),"",IF(N415="Deposited on time",0,IF(N415="Pending (not yet due)",0,MAX(0,(YEAR(IF(L415="",Settings!$C$11,L415))-YEAR(G415))*12+MONTH(IF(L415="",Settings!$C$11,L415))-MONTH(G415)+1))))</f>
        <v/>
      </c>
      <c r="P415" s="23" t="str">
        <f aca="false">IF(O415="","",ROUND(J415*Settings!$C$10*O415,0))</f>
        <v/>
      </c>
    </row>
    <row r="416" customFormat="false" ht="15" hidden="false" customHeight="false" outlineLevel="0" collapsed="false">
      <c r="A416" s="8"/>
      <c r="B416" s="8"/>
      <c r="C416" s="8"/>
      <c r="D416" s="8"/>
      <c r="E416" s="8"/>
      <c r="F416" s="18"/>
      <c r="G416" s="21"/>
      <c r="H416" s="11" t="str">
        <f aca="false">IF(E416="","",IFERROR(INDEX(Rates!$B$6:$B$30,MATCH(E416,Rates!$A$6:$A$30,0)),"Not in rate table"))</f>
        <v/>
      </c>
      <c r="I416" s="22" t="str">
        <f aca="false">IF(E416="","",IFERROR(IF(F416&lt;=INDEX(Rates!$C$6:$C$30,MATCH(E416,Rates!$A$6:$A$30,0)),0,IF(D416="Yes",INDEX(Rates!$D$6:$D$30,MATCH(E416,Rates!$A$6:$A$30,0)),INDEX(Rates!$E$6:$E$30,MATCH(E416,Rates!$A$6:$A$30,0)))),0))</f>
        <v/>
      </c>
      <c r="J416" s="23" t="str">
        <f aca="false">IF(E416="","",ROUND(F416*I416,0))</f>
        <v/>
      </c>
      <c r="K416" s="24" t="str">
        <f aca="false">IF(OR(G416="",J416=0),"",IF(MONTH(G416)=3,DATE(YEAR(G416),Settings!$C$9,Settings!$C$8),DATE(YEAR(G416),MONTH(G416)+1,Settings!$C$7)))</f>
        <v/>
      </c>
      <c r="L416" s="21"/>
      <c r="M416" s="8"/>
      <c r="N416" s="10" t="str">
        <f aca="false">IF(E416="","",IF(J416=0,"Below threshold",IF(L416="",IF(Settings!$C$11&gt;K416,"Overdue - not deposited","Pending (not yet due)"),IF(L416&lt;=K416,"Deposited on time","Deposited late"))))</f>
        <v/>
      </c>
      <c r="O416" s="25" t="str">
        <f aca="false">IF(OR(J416="",J416=0,G416=""),"",IF(N416="Deposited on time",0,IF(N416="Pending (not yet due)",0,MAX(0,(YEAR(IF(L416="",Settings!$C$11,L416))-YEAR(G416))*12+MONTH(IF(L416="",Settings!$C$11,L416))-MONTH(G416)+1))))</f>
        <v/>
      </c>
      <c r="P416" s="23" t="str">
        <f aca="false">IF(O416="","",ROUND(J416*Settings!$C$10*O416,0))</f>
        <v/>
      </c>
    </row>
    <row r="417" customFormat="false" ht="15" hidden="false" customHeight="false" outlineLevel="0" collapsed="false">
      <c r="A417" s="8"/>
      <c r="B417" s="8"/>
      <c r="C417" s="8"/>
      <c r="D417" s="8"/>
      <c r="E417" s="8"/>
      <c r="F417" s="18"/>
      <c r="G417" s="21"/>
      <c r="H417" s="11" t="str">
        <f aca="false">IF(E417="","",IFERROR(INDEX(Rates!$B$6:$B$30,MATCH(E417,Rates!$A$6:$A$30,0)),"Not in rate table"))</f>
        <v/>
      </c>
      <c r="I417" s="22" t="str">
        <f aca="false">IF(E417="","",IFERROR(IF(F417&lt;=INDEX(Rates!$C$6:$C$30,MATCH(E417,Rates!$A$6:$A$30,0)),0,IF(D417="Yes",INDEX(Rates!$D$6:$D$30,MATCH(E417,Rates!$A$6:$A$30,0)),INDEX(Rates!$E$6:$E$30,MATCH(E417,Rates!$A$6:$A$30,0)))),0))</f>
        <v/>
      </c>
      <c r="J417" s="23" t="str">
        <f aca="false">IF(E417="","",ROUND(F417*I417,0))</f>
        <v/>
      </c>
      <c r="K417" s="24" t="str">
        <f aca="false">IF(OR(G417="",J417=0),"",IF(MONTH(G417)=3,DATE(YEAR(G417),Settings!$C$9,Settings!$C$8),DATE(YEAR(G417),MONTH(G417)+1,Settings!$C$7)))</f>
        <v/>
      </c>
      <c r="L417" s="21"/>
      <c r="M417" s="8"/>
      <c r="N417" s="10" t="str">
        <f aca="false">IF(E417="","",IF(J417=0,"Below threshold",IF(L417="",IF(Settings!$C$11&gt;K417,"Overdue - not deposited","Pending (not yet due)"),IF(L417&lt;=K417,"Deposited on time","Deposited late"))))</f>
        <v/>
      </c>
      <c r="O417" s="25" t="str">
        <f aca="false">IF(OR(J417="",J417=0,G417=""),"",IF(N417="Deposited on time",0,IF(N417="Pending (not yet due)",0,MAX(0,(YEAR(IF(L417="",Settings!$C$11,L417))-YEAR(G417))*12+MONTH(IF(L417="",Settings!$C$11,L417))-MONTH(G417)+1))))</f>
        <v/>
      </c>
      <c r="P417" s="23" t="str">
        <f aca="false">IF(O417="","",ROUND(J417*Settings!$C$10*O417,0))</f>
        <v/>
      </c>
    </row>
    <row r="418" customFormat="false" ht="15" hidden="false" customHeight="false" outlineLevel="0" collapsed="false">
      <c r="A418" s="8"/>
      <c r="B418" s="8"/>
      <c r="C418" s="8"/>
      <c r="D418" s="8"/>
      <c r="E418" s="8"/>
      <c r="F418" s="18"/>
      <c r="G418" s="21"/>
      <c r="H418" s="11" t="str">
        <f aca="false">IF(E418="","",IFERROR(INDEX(Rates!$B$6:$B$30,MATCH(E418,Rates!$A$6:$A$30,0)),"Not in rate table"))</f>
        <v/>
      </c>
      <c r="I418" s="22" t="str">
        <f aca="false">IF(E418="","",IFERROR(IF(F418&lt;=INDEX(Rates!$C$6:$C$30,MATCH(E418,Rates!$A$6:$A$30,0)),0,IF(D418="Yes",INDEX(Rates!$D$6:$D$30,MATCH(E418,Rates!$A$6:$A$30,0)),INDEX(Rates!$E$6:$E$30,MATCH(E418,Rates!$A$6:$A$30,0)))),0))</f>
        <v/>
      </c>
      <c r="J418" s="23" t="str">
        <f aca="false">IF(E418="","",ROUND(F418*I418,0))</f>
        <v/>
      </c>
      <c r="K418" s="24" t="str">
        <f aca="false">IF(OR(G418="",J418=0),"",IF(MONTH(G418)=3,DATE(YEAR(G418),Settings!$C$9,Settings!$C$8),DATE(YEAR(G418),MONTH(G418)+1,Settings!$C$7)))</f>
        <v/>
      </c>
      <c r="L418" s="21"/>
      <c r="M418" s="8"/>
      <c r="N418" s="10" t="str">
        <f aca="false">IF(E418="","",IF(J418=0,"Below threshold",IF(L418="",IF(Settings!$C$11&gt;K418,"Overdue - not deposited","Pending (not yet due)"),IF(L418&lt;=K418,"Deposited on time","Deposited late"))))</f>
        <v/>
      </c>
      <c r="O418" s="25" t="str">
        <f aca="false">IF(OR(J418="",J418=0,G418=""),"",IF(N418="Deposited on time",0,IF(N418="Pending (not yet due)",0,MAX(0,(YEAR(IF(L418="",Settings!$C$11,L418))-YEAR(G418))*12+MONTH(IF(L418="",Settings!$C$11,L418))-MONTH(G418)+1))))</f>
        <v/>
      </c>
      <c r="P418" s="23" t="str">
        <f aca="false">IF(O418="","",ROUND(J418*Settings!$C$10*O418,0))</f>
        <v/>
      </c>
    </row>
    <row r="419" customFormat="false" ht="15" hidden="false" customHeight="false" outlineLevel="0" collapsed="false">
      <c r="A419" s="8"/>
      <c r="B419" s="8"/>
      <c r="C419" s="8"/>
      <c r="D419" s="8"/>
      <c r="E419" s="8"/>
      <c r="F419" s="18"/>
      <c r="G419" s="21"/>
      <c r="H419" s="11" t="str">
        <f aca="false">IF(E419="","",IFERROR(INDEX(Rates!$B$6:$B$30,MATCH(E419,Rates!$A$6:$A$30,0)),"Not in rate table"))</f>
        <v/>
      </c>
      <c r="I419" s="22" t="str">
        <f aca="false">IF(E419="","",IFERROR(IF(F419&lt;=INDEX(Rates!$C$6:$C$30,MATCH(E419,Rates!$A$6:$A$30,0)),0,IF(D419="Yes",INDEX(Rates!$D$6:$D$30,MATCH(E419,Rates!$A$6:$A$30,0)),INDEX(Rates!$E$6:$E$30,MATCH(E419,Rates!$A$6:$A$30,0)))),0))</f>
        <v/>
      </c>
      <c r="J419" s="23" t="str">
        <f aca="false">IF(E419="","",ROUND(F419*I419,0))</f>
        <v/>
      </c>
      <c r="K419" s="24" t="str">
        <f aca="false">IF(OR(G419="",J419=0),"",IF(MONTH(G419)=3,DATE(YEAR(G419),Settings!$C$9,Settings!$C$8),DATE(YEAR(G419),MONTH(G419)+1,Settings!$C$7)))</f>
        <v/>
      </c>
      <c r="L419" s="21"/>
      <c r="M419" s="8"/>
      <c r="N419" s="10" t="str">
        <f aca="false">IF(E419="","",IF(J419=0,"Below threshold",IF(L419="",IF(Settings!$C$11&gt;K419,"Overdue - not deposited","Pending (not yet due)"),IF(L419&lt;=K419,"Deposited on time","Deposited late"))))</f>
        <v/>
      </c>
      <c r="O419" s="25" t="str">
        <f aca="false">IF(OR(J419="",J419=0,G419=""),"",IF(N419="Deposited on time",0,IF(N419="Pending (not yet due)",0,MAX(0,(YEAR(IF(L419="",Settings!$C$11,L419))-YEAR(G419))*12+MONTH(IF(L419="",Settings!$C$11,L419))-MONTH(G419)+1))))</f>
        <v/>
      </c>
      <c r="P419" s="23" t="str">
        <f aca="false">IF(O419="","",ROUND(J419*Settings!$C$10*O419,0))</f>
        <v/>
      </c>
    </row>
    <row r="420" customFormat="false" ht="15" hidden="false" customHeight="false" outlineLevel="0" collapsed="false">
      <c r="A420" s="8"/>
      <c r="B420" s="8"/>
      <c r="C420" s="8"/>
      <c r="D420" s="8"/>
      <c r="E420" s="8"/>
      <c r="F420" s="18"/>
      <c r="G420" s="21"/>
      <c r="H420" s="11" t="str">
        <f aca="false">IF(E420="","",IFERROR(INDEX(Rates!$B$6:$B$30,MATCH(E420,Rates!$A$6:$A$30,0)),"Not in rate table"))</f>
        <v/>
      </c>
      <c r="I420" s="22" t="str">
        <f aca="false">IF(E420="","",IFERROR(IF(F420&lt;=INDEX(Rates!$C$6:$C$30,MATCH(E420,Rates!$A$6:$A$30,0)),0,IF(D420="Yes",INDEX(Rates!$D$6:$D$30,MATCH(E420,Rates!$A$6:$A$30,0)),INDEX(Rates!$E$6:$E$30,MATCH(E420,Rates!$A$6:$A$30,0)))),0))</f>
        <v/>
      </c>
      <c r="J420" s="23" t="str">
        <f aca="false">IF(E420="","",ROUND(F420*I420,0))</f>
        <v/>
      </c>
      <c r="K420" s="24" t="str">
        <f aca="false">IF(OR(G420="",J420=0),"",IF(MONTH(G420)=3,DATE(YEAR(G420),Settings!$C$9,Settings!$C$8),DATE(YEAR(G420),MONTH(G420)+1,Settings!$C$7)))</f>
        <v/>
      </c>
      <c r="L420" s="21"/>
      <c r="M420" s="8"/>
      <c r="N420" s="10" t="str">
        <f aca="false">IF(E420="","",IF(J420=0,"Below threshold",IF(L420="",IF(Settings!$C$11&gt;K420,"Overdue - not deposited","Pending (not yet due)"),IF(L420&lt;=K420,"Deposited on time","Deposited late"))))</f>
        <v/>
      </c>
      <c r="O420" s="25" t="str">
        <f aca="false">IF(OR(J420="",J420=0,G420=""),"",IF(N420="Deposited on time",0,IF(N420="Pending (not yet due)",0,MAX(0,(YEAR(IF(L420="",Settings!$C$11,L420))-YEAR(G420))*12+MONTH(IF(L420="",Settings!$C$11,L420))-MONTH(G420)+1))))</f>
        <v/>
      </c>
      <c r="P420" s="23" t="str">
        <f aca="false">IF(O420="","",ROUND(J420*Settings!$C$10*O420,0))</f>
        <v/>
      </c>
    </row>
    <row r="421" customFormat="false" ht="15" hidden="false" customHeight="false" outlineLevel="0" collapsed="false">
      <c r="A421" s="8"/>
      <c r="B421" s="8"/>
      <c r="C421" s="8"/>
      <c r="D421" s="8"/>
      <c r="E421" s="8"/>
      <c r="F421" s="18"/>
      <c r="G421" s="21"/>
      <c r="H421" s="11" t="str">
        <f aca="false">IF(E421="","",IFERROR(INDEX(Rates!$B$6:$B$30,MATCH(E421,Rates!$A$6:$A$30,0)),"Not in rate table"))</f>
        <v/>
      </c>
      <c r="I421" s="22" t="str">
        <f aca="false">IF(E421="","",IFERROR(IF(F421&lt;=INDEX(Rates!$C$6:$C$30,MATCH(E421,Rates!$A$6:$A$30,0)),0,IF(D421="Yes",INDEX(Rates!$D$6:$D$30,MATCH(E421,Rates!$A$6:$A$30,0)),INDEX(Rates!$E$6:$E$30,MATCH(E421,Rates!$A$6:$A$30,0)))),0))</f>
        <v/>
      </c>
      <c r="J421" s="23" t="str">
        <f aca="false">IF(E421="","",ROUND(F421*I421,0))</f>
        <v/>
      </c>
      <c r="K421" s="24" t="str">
        <f aca="false">IF(OR(G421="",J421=0),"",IF(MONTH(G421)=3,DATE(YEAR(G421),Settings!$C$9,Settings!$C$8),DATE(YEAR(G421),MONTH(G421)+1,Settings!$C$7)))</f>
        <v/>
      </c>
      <c r="L421" s="21"/>
      <c r="M421" s="8"/>
      <c r="N421" s="10" t="str">
        <f aca="false">IF(E421="","",IF(J421=0,"Below threshold",IF(L421="",IF(Settings!$C$11&gt;K421,"Overdue - not deposited","Pending (not yet due)"),IF(L421&lt;=K421,"Deposited on time","Deposited late"))))</f>
        <v/>
      </c>
      <c r="O421" s="25" t="str">
        <f aca="false">IF(OR(J421="",J421=0,G421=""),"",IF(N421="Deposited on time",0,IF(N421="Pending (not yet due)",0,MAX(0,(YEAR(IF(L421="",Settings!$C$11,L421))-YEAR(G421))*12+MONTH(IF(L421="",Settings!$C$11,L421))-MONTH(G421)+1))))</f>
        <v/>
      </c>
      <c r="P421" s="23" t="str">
        <f aca="false">IF(O421="","",ROUND(J421*Settings!$C$10*O421,0))</f>
        <v/>
      </c>
    </row>
    <row r="422" customFormat="false" ht="15" hidden="false" customHeight="false" outlineLevel="0" collapsed="false">
      <c r="A422" s="8"/>
      <c r="B422" s="8"/>
      <c r="C422" s="8"/>
      <c r="D422" s="8"/>
      <c r="E422" s="8"/>
      <c r="F422" s="18"/>
      <c r="G422" s="21"/>
      <c r="H422" s="11" t="str">
        <f aca="false">IF(E422="","",IFERROR(INDEX(Rates!$B$6:$B$30,MATCH(E422,Rates!$A$6:$A$30,0)),"Not in rate table"))</f>
        <v/>
      </c>
      <c r="I422" s="22" t="str">
        <f aca="false">IF(E422="","",IFERROR(IF(F422&lt;=INDEX(Rates!$C$6:$C$30,MATCH(E422,Rates!$A$6:$A$30,0)),0,IF(D422="Yes",INDEX(Rates!$D$6:$D$30,MATCH(E422,Rates!$A$6:$A$30,0)),INDEX(Rates!$E$6:$E$30,MATCH(E422,Rates!$A$6:$A$30,0)))),0))</f>
        <v/>
      </c>
      <c r="J422" s="23" t="str">
        <f aca="false">IF(E422="","",ROUND(F422*I422,0))</f>
        <v/>
      </c>
      <c r="K422" s="24" t="str">
        <f aca="false">IF(OR(G422="",J422=0),"",IF(MONTH(G422)=3,DATE(YEAR(G422),Settings!$C$9,Settings!$C$8),DATE(YEAR(G422),MONTH(G422)+1,Settings!$C$7)))</f>
        <v/>
      </c>
      <c r="L422" s="21"/>
      <c r="M422" s="8"/>
      <c r="N422" s="10" t="str">
        <f aca="false">IF(E422="","",IF(J422=0,"Below threshold",IF(L422="",IF(Settings!$C$11&gt;K422,"Overdue - not deposited","Pending (not yet due)"),IF(L422&lt;=K422,"Deposited on time","Deposited late"))))</f>
        <v/>
      </c>
      <c r="O422" s="25" t="str">
        <f aca="false">IF(OR(J422="",J422=0,G422=""),"",IF(N422="Deposited on time",0,IF(N422="Pending (not yet due)",0,MAX(0,(YEAR(IF(L422="",Settings!$C$11,L422))-YEAR(G422))*12+MONTH(IF(L422="",Settings!$C$11,L422))-MONTH(G422)+1))))</f>
        <v/>
      </c>
      <c r="P422" s="23" t="str">
        <f aca="false">IF(O422="","",ROUND(J422*Settings!$C$10*O422,0))</f>
        <v/>
      </c>
    </row>
    <row r="423" customFormat="false" ht="15" hidden="false" customHeight="false" outlineLevel="0" collapsed="false">
      <c r="A423" s="8"/>
      <c r="B423" s="8"/>
      <c r="C423" s="8"/>
      <c r="D423" s="8"/>
      <c r="E423" s="8"/>
      <c r="F423" s="18"/>
      <c r="G423" s="21"/>
      <c r="H423" s="11" t="str">
        <f aca="false">IF(E423="","",IFERROR(INDEX(Rates!$B$6:$B$30,MATCH(E423,Rates!$A$6:$A$30,0)),"Not in rate table"))</f>
        <v/>
      </c>
      <c r="I423" s="22" t="str">
        <f aca="false">IF(E423="","",IFERROR(IF(F423&lt;=INDEX(Rates!$C$6:$C$30,MATCH(E423,Rates!$A$6:$A$30,0)),0,IF(D423="Yes",INDEX(Rates!$D$6:$D$30,MATCH(E423,Rates!$A$6:$A$30,0)),INDEX(Rates!$E$6:$E$30,MATCH(E423,Rates!$A$6:$A$30,0)))),0))</f>
        <v/>
      </c>
      <c r="J423" s="23" t="str">
        <f aca="false">IF(E423="","",ROUND(F423*I423,0))</f>
        <v/>
      </c>
      <c r="K423" s="24" t="str">
        <f aca="false">IF(OR(G423="",J423=0),"",IF(MONTH(G423)=3,DATE(YEAR(G423),Settings!$C$9,Settings!$C$8),DATE(YEAR(G423),MONTH(G423)+1,Settings!$C$7)))</f>
        <v/>
      </c>
      <c r="L423" s="21"/>
      <c r="M423" s="8"/>
      <c r="N423" s="10" t="str">
        <f aca="false">IF(E423="","",IF(J423=0,"Below threshold",IF(L423="",IF(Settings!$C$11&gt;K423,"Overdue - not deposited","Pending (not yet due)"),IF(L423&lt;=K423,"Deposited on time","Deposited late"))))</f>
        <v/>
      </c>
      <c r="O423" s="25" t="str">
        <f aca="false">IF(OR(J423="",J423=0,G423=""),"",IF(N423="Deposited on time",0,IF(N423="Pending (not yet due)",0,MAX(0,(YEAR(IF(L423="",Settings!$C$11,L423))-YEAR(G423))*12+MONTH(IF(L423="",Settings!$C$11,L423))-MONTH(G423)+1))))</f>
        <v/>
      </c>
      <c r="P423" s="23" t="str">
        <f aca="false">IF(O423="","",ROUND(J423*Settings!$C$10*O423,0))</f>
        <v/>
      </c>
    </row>
    <row r="424" customFormat="false" ht="15" hidden="false" customHeight="false" outlineLevel="0" collapsed="false">
      <c r="A424" s="8"/>
      <c r="B424" s="8"/>
      <c r="C424" s="8"/>
      <c r="D424" s="8"/>
      <c r="E424" s="8"/>
      <c r="F424" s="18"/>
      <c r="G424" s="21"/>
      <c r="H424" s="11" t="str">
        <f aca="false">IF(E424="","",IFERROR(INDEX(Rates!$B$6:$B$30,MATCH(E424,Rates!$A$6:$A$30,0)),"Not in rate table"))</f>
        <v/>
      </c>
      <c r="I424" s="22" t="str">
        <f aca="false">IF(E424="","",IFERROR(IF(F424&lt;=INDEX(Rates!$C$6:$C$30,MATCH(E424,Rates!$A$6:$A$30,0)),0,IF(D424="Yes",INDEX(Rates!$D$6:$D$30,MATCH(E424,Rates!$A$6:$A$30,0)),INDEX(Rates!$E$6:$E$30,MATCH(E424,Rates!$A$6:$A$30,0)))),0))</f>
        <v/>
      </c>
      <c r="J424" s="23" t="str">
        <f aca="false">IF(E424="","",ROUND(F424*I424,0))</f>
        <v/>
      </c>
      <c r="K424" s="24" t="str">
        <f aca="false">IF(OR(G424="",J424=0),"",IF(MONTH(G424)=3,DATE(YEAR(G424),Settings!$C$9,Settings!$C$8),DATE(YEAR(G424),MONTH(G424)+1,Settings!$C$7)))</f>
        <v/>
      </c>
      <c r="L424" s="21"/>
      <c r="M424" s="8"/>
      <c r="N424" s="10" t="str">
        <f aca="false">IF(E424="","",IF(J424=0,"Below threshold",IF(L424="",IF(Settings!$C$11&gt;K424,"Overdue - not deposited","Pending (not yet due)"),IF(L424&lt;=K424,"Deposited on time","Deposited late"))))</f>
        <v/>
      </c>
      <c r="O424" s="25" t="str">
        <f aca="false">IF(OR(J424="",J424=0,G424=""),"",IF(N424="Deposited on time",0,IF(N424="Pending (not yet due)",0,MAX(0,(YEAR(IF(L424="",Settings!$C$11,L424))-YEAR(G424))*12+MONTH(IF(L424="",Settings!$C$11,L424))-MONTH(G424)+1))))</f>
        <v/>
      </c>
      <c r="P424" s="23" t="str">
        <f aca="false">IF(O424="","",ROUND(J424*Settings!$C$10*O424,0))</f>
        <v/>
      </c>
    </row>
    <row r="425" customFormat="false" ht="15" hidden="false" customHeight="false" outlineLevel="0" collapsed="false">
      <c r="A425" s="8"/>
      <c r="B425" s="8"/>
      <c r="C425" s="8"/>
      <c r="D425" s="8"/>
      <c r="E425" s="8"/>
      <c r="F425" s="18"/>
      <c r="G425" s="21"/>
      <c r="H425" s="11" t="str">
        <f aca="false">IF(E425="","",IFERROR(INDEX(Rates!$B$6:$B$30,MATCH(E425,Rates!$A$6:$A$30,0)),"Not in rate table"))</f>
        <v/>
      </c>
      <c r="I425" s="22" t="str">
        <f aca="false">IF(E425="","",IFERROR(IF(F425&lt;=INDEX(Rates!$C$6:$C$30,MATCH(E425,Rates!$A$6:$A$30,0)),0,IF(D425="Yes",INDEX(Rates!$D$6:$D$30,MATCH(E425,Rates!$A$6:$A$30,0)),INDEX(Rates!$E$6:$E$30,MATCH(E425,Rates!$A$6:$A$30,0)))),0))</f>
        <v/>
      </c>
      <c r="J425" s="23" t="str">
        <f aca="false">IF(E425="","",ROUND(F425*I425,0))</f>
        <v/>
      </c>
      <c r="K425" s="24" t="str">
        <f aca="false">IF(OR(G425="",J425=0),"",IF(MONTH(G425)=3,DATE(YEAR(G425),Settings!$C$9,Settings!$C$8),DATE(YEAR(G425),MONTH(G425)+1,Settings!$C$7)))</f>
        <v/>
      </c>
      <c r="L425" s="21"/>
      <c r="M425" s="8"/>
      <c r="N425" s="10" t="str">
        <f aca="false">IF(E425="","",IF(J425=0,"Below threshold",IF(L425="",IF(Settings!$C$11&gt;K425,"Overdue - not deposited","Pending (not yet due)"),IF(L425&lt;=K425,"Deposited on time","Deposited late"))))</f>
        <v/>
      </c>
      <c r="O425" s="25" t="str">
        <f aca="false">IF(OR(J425="",J425=0,G425=""),"",IF(N425="Deposited on time",0,IF(N425="Pending (not yet due)",0,MAX(0,(YEAR(IF(L425="",Settings!$C$11,L425))-YEAR(G425))*12+MONTH(IF(L425="",Settings!$C$11,L425))-MONTH(G425)+1))))</f>
        <v/>
      </c>
      <c r="P425" s="23" t="str">
        <f aca="false">IF(O425="","",ROUND(J425*Settings!$C$10*O425,0))</f>
        <v/>
      </c>
    </row>
    <row r="426" customFormat="false" ht="15" hidden="false" customHeight="false" outlineLevel="0" collapsed="false">
      <c r="A426" s="8"/>
      <c r="B426" s="8"/>
      <c r="C426" s="8"/>
      <c r="D426" s="8"/>
      <c r="E426" s="8"/>
      <c r="F426" s="18"/>
      <c r="G426" s="21"/>
      <c r="H426" s="11" t="str">
        <f aca="false">IF(E426="","",IFERROR(INDEX(Rates!$B$6:$B$30,MATCH(E426,Rates!$A$6:$A$30,0)),"Not in rate table"))</f>
        <v/>
      </c>
      <c r="I426" s="22" t="str">
        <f aca="false">IF(E426="","",IFERROR(IF(F426&lt;=INDEX(Rates!$C$6:$C$30,MATCH(E426,Rates!$A$6:$A$30,0)),0,IF(D426="Yes",INDEX(Rates!$D$6:$D$30,MATCH(E426,Rates!$A$6:$A$30,0)),INDEX(Rates!$E$6:$E$30,MATCH(E426,Rates!$A$6:$A$30,0)))),0))</f>
        <v/>
      </c>
      <c r="J426" s="23" t="str">
        <f aca="false">IF(E426="","",ROUND(F426*I426,0))</f>
        <v/>
      </c>
      <c r="K426" s="24" t="str">
        <f aca="false">IF(OR(G426="",J426=0),"",IF(MONTH(G426)=3,DATE(YEAR(G426),Settings!$C$9,Settings!$C$8),DATE(YEAR(G426),MONTH(G426)+1,Settings!$C$7)))</f>
        <v/>
      </c>
      <c r="L426" s="21"/>
      <c r="M426" s="8"/>
      <c r="N426" s="10" t="str">
        <f aca="false">IF(E426="","",IF(J426=0,"Below threshold",IF(L426="",IF(Settings!$C$11&gt;K426,"Overdue - not deposited","Pending (not yet due)"),IF(L426&lt;=K426,"Deposited on time","Deposited late"))))</f>
        <v/>
      </c>
      <c r="O426" s="25" t="str">
        <f aca="false">IF(OR(J426="",J426=0,G426=""),"",IF(N426="Deposited on time",0,IF(N426="Pending (not yet due)",0,MAX(0,(YEAR(IF(L426="",Settings!$C$11,L426))-YEAR(G426))*12+MONTH(IF(L426="",Settings!$C$11,L426))-MONTH(G426)+1))))</f>
        <v/>
      </c>
      <c r="P426" s="23" t="str">
        <f aca="false">IF(O426="","",ROUND(J426*Settings!$C$10*O426,0))</f>
        <v/>
      </c>
    </row>
    <row r="427" customFormat="false" ht="15" hidden="false" customHeight="false" outlineLevel="0" collapsed="false">
      <c r="A427" s="8"/>
      <c r="B427" s="8"/>
      <c r="C427" s="8"/>
      <c r="D427" s="8"/>
      <c r="E427" s="8"/>
      <c r="F427" s="18"/>
      <c r="G427" s="21"/>
      <c r="H427" s="11" t="str">
        <f aca="false">IF(E427="","",IFERROR(INDEX(Rates!$B$6:$B$30,MATCH(E427,Rates!$A$6:$A$30,0)),"Not in rate table"))</f>
        <v/>
      </c>
      <c r="I427" s="22" t="str">
        <f aca="false">IF(E427="","",IFERROR(IF(F427&lt;=INDEX(Rates!$C$6:$C$30,MATCH(E427,Rates!$A$6:$A$30,0)),0,IF(D427="Yes",INDEX(Rates!$D$6:$D$30,MATCH(E427,Rates!$A$6:$A$30,0)),INDEX(Rates!$E$6:$E$30,MATCH(E427,Rates!$A$6:$A$30,0)))),0))</f>
        <v/>
      </c>
      <c r="J427" s="23" t="str">
        <f aca="false">IF(E427="","",ROUND(F427*I427,0))</f>
        <v/>
      </c>
      <c r="K427" s="24" t="str">
        <f aca="false">IF(OR(G427="",J427=0),"",IF(MONTH(G427)=3,DATE(YEAR(G427),Settings!$C$9,Settings!$C$8),DATE(YEAR(G427),MONTH(G427)+1,Settings!$C$7)))</f>
        <v/>
      </c>
      <c r="L427" s="21"/>
      <c r="M427" s="8"/>
      <c r="N427" s="10" t="str">
        <f aca="false">IF(E427="","",IF(J427=0,"Below threshold",IF(L427="",IF(Settings!$C$11&gt;K427,"Overdue - not deposited","Pending (not yet due)"),IF(L427&lt;=K427,"Deposited on time","Deposited late"))))</f>
        <v/>
      </c>
      <c r="O427" s="25" t="str">
        <f aca="false">IF(OR(J427="",J427=0,G427=""),"",IF(N427="Deposited on time",0,IF(N427="Pending (not yet due)",0,MAX(0,(YEAR(IF(L427="",Settings!$C$11,L427))-YEAR(G427))*12+MONTH(IF(L427="",Settings!$C$11,L427))-MONTH(G427)+1))))</f>
        <v/>
      </c>
      <c r="P427" s="23" t="str">
        <f aca="false">IF(O427="","",ROUND(J427*Settings!$C$10*O427,0))</f>
        <v/>
      </c>
    </row>
    <row r="428" customFormat="false" ht="15" hidden="false" customHeight="false" outlineLevel="0" collapsed="false">
      <c r="A428" s="8"/>
      <c r="B428" s="8"/>
      <c r="C428" s="8"/>
      <c r="D428" s="8"/>
      <c r="E428" s="8"/>
      <c r="F428" s="18"/>
      <c r="G428" s="21"/>
      <c r="H428" s="11" t="str">
        <f aca="false">IF(E428="","",IFERROR(INDEX(Rates!$B$6:$B$30,MATCH(E428,Rates!$A$6:$A$30,0)),"Not in rate table"))</f>
        <v/>
      </c>
      <c r="I428" s="22" t="str">
        <f aca="false">IF(E428="","",IFERROR(IF(F428&lt;=INDEX(Rates!$C$6:$C$30,MATCH(E428,Rates!$A$6:$A$30,0)),0,IF(D428="Yes",INDEX(Rates!$D$6:$D$30,MATCH(E428,Rates!$A$6:$A$30,0)),INDEX(Rates!$E$6:$E$30,MATCH(E428,Rates!$A$6:$A$30,0)))),0))</f>
        <v/>
      </c>
      <c r="J428" s="23" t="str">
        <f aca="false">IF(E428="","",ROUND(F428*I428,0))</f>
        <v/>
      </c>
      <c r="K428" s="24" t="str">
        <f aca="false">IF(OR(G428="",J428=0),"",IF(MONTH(G428)=3,DATE(YEAR(G428),Settings!$C$9,Settings!$C$8),DATE(YEAR(G428),MONTH(G428)+1,Settings!$C$7)))</f>
        <v/>
      </c>
      <c r="L428" s="21"/>
      <c r="M428" s="8"/>
      <c r="N428" s="10" t="str">
        <f aca="false">IF(E428="","",IF(J428=0,"Below threshold",IF(L428="",IF(Settings!$C$11&gt;K428,"Overdue - not deposited","Pending (not yet due)"),IF(L428&lt;=K428,"Deposited on time","Deposited late"))))</f>
        <v/>
      </c>
      <c r="O428" s="25" t="str">
        <f aca="false">IF(OR(J428="",J428=0,G428=""),"",IF(N428="Deposited on time",0,IF(N428="Pending (not yet due)",0,MAX(0,(YEAR(IF(L428="",Settings!$C$11,L428))-YEAR(G428))*12+MONTH(IF(L428="",Settings!$C$11,L428))-MONTH(G428)+1))))</f>
        <v/>
      </c>
      <c r="P428" s="23" t="str">
        <f aca="false">IF(O428="","",ROUND(J428*Settings!$C$10*O428,0))</f>
        <v/>
      </c>
    </row>
    <row r="429" customFormat="false" ht="15" hidden="false" customHeight="false" outlineLevel="0" collapsed="false">
      <c r="A429" s="8"/>
      <c r="B429" s="8"/>
      <c r="C429" s="8"/>
      <c r="D429" s="8"/>
      <c r="E429" s="8"/>
      <c r="F429" s="18"/>
      <c r="G429" s="21"/>
      <c r="H429" s="11" t="str">
        <f aca="false">IF(E429="","",IFERROR(INDEX(Rates!$B$6:$B$30,MATCH(E429,Rates!$A$6:$A$30,0)),"Not in rate table"))</f>
        <v/>
      </c>
      <c r="I429" s="22" t="str">
        <f aca="false">IF(E429="","",IFERROR(IF(F429&lt;=INDEX(Rates!$C$6:$C$30,MATCH(E429,Rates!$A$6:$A$30,0)),0,IF(D429="Yes",INDEX(Rates!$D$6:$D$30,MATCH(E429,Rates!$A$6:$A$30,0)),INDEX(Rates!$E$6:$E$30,MATCH(E429,Rates!$A$6:$A$30,0)))),0))</f>
        <v/>
      </c>
      <c r="J429" s="23" t="str">
        <f aca="false">IF(E429="","",ROUND(F429*I429,0))</f>
        <v/>
      </c>
      <c r="K429" s="24" t="str">
        <f aca="false">IF(OR(G429="",J429=0),"",IF(MONTH(G429)=3,DATE(YEAR(G429),Settings!$C$9,Settings!$C$8),DATE(YEAR(G429),MONTH(G429)+1,Settings!$C$7)))</f>
        <v/>
      </c>
      <c r="L429" s="21"/>
      <c r="M429" s="8"/>
      <c r="N429" s="10" t="str">
        <f aca="false">IF(E429="","",IF(J429=0,"Below threshold",IF(L429="",IF(Settings!$C$11&gt;K429,"Overdue - not deposited","Pending (not yet due)"),IF(L429&lt;=K429,"Deposited on time","Deposited late"))))</f>
        <v/>
      </c>
      <c r="O429" s="25" t="str">
        <f aca="false">IF(OR(J429="",J429=0,G429=""),"",IF(N429="Deposited on time",0,IF(N429="Pending (not yet due)",0,MAX(0,(YEAR(IF(L429="",Settings!$C$11,L429))-YEAR(G429))*12+MONTH(IF(L429="",Settings!$C$11,L429))-MONTH(G429)+1))))</f>
        <v/>
      </c>
      <c r="P429" s="23" t="str">
        <f aca="false">IF(O429="","",ROUND(J429*Settings!$C$10*O429,0))</f>
        <v/>
      </c>
    </row>
    <row r="430" customFormat="false" ht="15" hidden="false" customHeight="false" outlineLevel="0" collapsed="false">
      <c r="A430" s="8"/>
      <c r="B430" s="8"/>
      <c r="C430" s="8"/>
      <c r="D430" s="8"/>
      <c r="E430" s="8"/>
      <c r="F430" s="18"/>
      <c r="G430" s="21"/>
      <c r="H430" s="11" t="str">
        <f aca="false">IF(E430="","",IFERROR(INDEX(Rates!$B$6:$B$30,MATCH(E430,Rates!$A$6:$A$30,0)),"Not in rate table"))</f>
        <v/>
      </c>
      <c r="I430" s="22" t="str">
        <f aca="false">IF(E430="","",IFERROR(IF(F430&lt;=INDEX(Rates!$C$6:$C$30,MATCH(E430,Rates!$A$6:$A$30,0)),0,IF(D430="Yes",INDEX(Rates!$D$6:$D$30,MATCH(E430,Rates!$A$6:$A$30,0)),INDEX(Rates!$E$6:$E$30,MATCH(E430,Rates!$A$6:$A$30,0)))),0))</f>
        <v/>
      </c>
      <c r="J430" s="23" t="str">
        <f aca="false">IF(E430="","",ROUND(F430*I430,0))</f>
        <v/>
      </c>
      <c r="K430" s="24" t="str">
        <f aca="false">IF(OR(G430="",J430=0),"",IF(MONTH(G430)=3,DATE(YEAR(G430),Settings!$C$9,Settings!$C$8),DATE(YEAR(G430),MONTH(G430)+1,Settings!$C$7)))</f>
        <v/>
      </c>
      <c r="L430" s="21"/>
      <c r="M430" s="8"/>
      <c r="N430" s="10" t="str">
        <f aca="false">IF(E430="","",IF(J430=0,"Below threshold",IF(L430="",IF(Settings!$C$11&gt;K430,"Overdue - not deposited","Pending (not yet due)"),IF(L430&lt;=K430,"Deposited on time","Deposited late"))))</f>
        <v/>
      </c>
      <c r="O430" s="25" t="str">
        <f aca="false">IF(OR(J430="",J430=0,G430=""),"",IF(N430="Deposited on time",0,IF(N430="Pending (not yet due)",0,MAX(0,(YEAR(IF(L430="",Settings!$C$11,L430))-YEAR(G430))*12+MONTH(IF(L430="",Settings!$C$11,L430))-MONTH(G430)+1))))</f>
        <v/>
      </c>
      <c r="P430" s="23" t="str">
        <f aca="false">IF(O430="","",ROUND(J430*Settings!$C$10*O430,0))</f>
        <v/>
      </c>
    </row>
    <row r="431" customFormat="false" ht="15" hidden="false" customHeight="false" outlineLevel="0" collapsed="false">
      <c r="A431" s="8"/>
      <c r="B431" s="8"/>
      <c r="C431" s="8"/>
      <c r="D431" s="8"/>
      <c r="E431" s="8"/>
      <c r="F431" s="18"/>
      <c r="G431" s="21"/>
      <c r="H431" s="11" t="str">
        <f aca="false">IF(E431="","",IFERROR(INDEX(Rates!$B$6:$B$30,MATCH(E431,Rates!$A$6:$A$30,0)),"Not in rate table"))</f>
        <v/>
      </c>
      <c r="I431" s="22" t="str">
        <f aca="false">IF(E431="","",IFERROR(IF(F431&lt;=INDEX(Rates!$C$6:$C$30,MATCH(E431,Rates!$A$6:$A$30,0)),0,IF(D431="Yes",INDEX(Rates!$D$6:$D$30,MATCH(E431,Rates!$A$6:$A$30,0)),INDEX(Rates!$E$6:$E$30,MATCH(E431,Rates!$A$6:$A$30,0)))),0))</f>
        <v/>
      </c>
      <c r="J431" s="23" t="str">
        <f aca="false">IF(E431="","",ROUND(F431*I431,0))</f>
        <v/>
      </c>
      <c r="K431" s="24" t="str">
        <f aca="false">IF(OR(G431="",J431=0),"",IF(MONTH(G431)=3,DATE(YEAR(G431),Settings!$C$9,Settings!$C$8),DATE(YEAR(G431),MONTH(G431)+1,Settings!$C$7)))</f>
        <v/>
      </c>
      <c r="L431" s="21"/>
      <c r="M431" s="8"/>
      <c r="N431" s="10" t="str">
        <f aca="false">IF(E431="","",IF(J431=0,"Below threshold",IF(L431="",IF(Settings!$C$11&gt;K431,"Overdue - not deposited","Pending (not yet due)"),IF(L431&lt;=K431,"Deposited on time","Deposited late"))))</f>
        <v/>
      </c>
      <c r="O431" s="25" t="str">
        <f aca="false">IF(OR(J431="",J431=0,G431=""),"",IF(N431="Deposited on time",0,IF(N431="Pending (not yet due)",0,MAX(0,(YEAR(IF(L431="",Settings!$C$11,L431))-YEAR(G431))*12+MONTH(IF(L431="",Settings!$C$11,L431))-MONTH(G431)+1))))</f>
        <v/>
      </c>
      <c r="P431" s="23" t="str">
        <f aca="false">IF(O431="","",ROUND(J431*Settings!$C$10*O431,0))</f>
        <v/>
      </c>
    </row>
    <row r="432" customFormat="false" ht="15" hidden="false" customHeight="false" outlineLevel="0" collapsed="false">
      <c r="A432" s="8"/>
      <c r="B432" s="8"/>
      <c r="C432" s="8"/>
      <c r="D432" s="8"/>
      <c r="E432" s="8"/>
      <c r="F432" s="18"/>
      <c r="G432" s="21"/>
      <c r="H432" s="11" t="str">
        <f aca="false">IF(E432="","",IFERROR(INDEX(Rates!$B$6:$B$30,MATCH(E432,Rates!$A$6:$A$30,0)),"Not in rate table"))</f>
        <v/>
      </c>
      <c r="I432" s="22" t="str">
        <f aca="false">IF(E432="","",IFERROR(IF(F432&lt;=INDEX(Rates!$C$6:$C$30,MATCH(E432,Rates!$A$6:$A$30,0)),0,IF(D432="Yes",INDEX(Rates!$D$6:$D$30,MATCH(E432,Rates!$A$6:$A$30,0)),INDEX(Rates!$E$6:$E$30,MATCH(E432,Rates!$A$6:$A$30,0)))),0))</f>
        <v/>
      </c>
      <c r="J432" s="23" t="str">
        <f aca="false">IF(E432="","",ROUND(F432*I432,0))</f>
        <v/>
      </c>
      <c r="K432" s="24" t="str">
        <f aca="false">IF(OR(G432="",J432=0),"",IF(MONTH(G432)=3,DATE(YEAR(G432),Settings!$C$9,Settings!$C$8),DATE(YEAR(G432),MONTH(G432)+1,Settings!$C$7)))</f>
        <v/>
      </c>
      <c r="L432" s="21"/>
      <c r="M432" s="8"/>
      <c r="N432" s="10" t="str">
        <f aca="false">IF(E432="","",IF(J432=0,"Below threshold",IF(L432="",IF(Settings!$C$11&gt;K432,"Overdue - not deposited","Pending (not yet due)"),IF(L432&lt;=K432,"Deposited on time","Deposited late"))))</f>
        <v/>
      </c>
      <c r="O432" s="25" t="str">
        <f aca="false">IF(OR(J432="",J432=0,G432=""),"",IF(N432="Deposited on time",0,IF(N432="Pending (not yet due)",0,MAX(0,(YEAR(IF(L432="",Settings!$C$11,L432))-YEAR(G432))*12+MONTH(IF(L432="",Settings!$C$11,L432))-MONTH(G432)+1))))</f>
        <v/>
      </c>
      <c r="P432" s="23" t="str">
        <f aca="false">IF(O432="","",ROUND(J432*Settings!$C$10*O432,0))</f>
        <v/>
      </c>
    </row>
    <row r="433" customFormat="false" ht="15" hidden="false" customHeight="false" outlineLevel="0" collapsed="false">
      <c r="A433" s="8"/>
      <c r="B433" s="8"/>
      <c r="C433" s="8"/>
      <c r="D433" s="8"/>
      <c r="E433" s="8"/>
      <c r="F433" s="18"/>
      <c r="G433" s="21"/>
      <c r="H433" s="11" t="str">
        <f aca="false">IF(E433="","",IFERROR(INDEX(Rates!$B$6:$B$30,MATCH(E433,Rates!$A$6:$A$30,0)),"Not in rate table"))</f>
        <v/>
      </c>
      <c r="I433" s="22" t="str">
        <f aca="false">IF(E433="","",IFERROR(IF(F433&lt;=INDEX(Rates!$C$6:$C$30,MATCH(E433,Rates!$A$6:$A$30,0)),0,IF(D433="Yes",INDEX(Rates!$D$6:$D$30,MATCH(E433,Rates!$A$6:$A$30,0)),INDEX(Rates!$E$6:$E$30,MATCH(E433,Rates!$A$6:$A$30,0)))),0))</f>
        <v/>
      </c>
      <c r="J433" s="23" t="str">
        <f aca="false">IF(E433="","",ROUND(F433*I433,0))</f>
        <v/>
      </c>
      <c r="K433" s="24" t="str">
        <f aca="false">IF(OR(G433="",J433=0),"",IF(MONTH(G433)=3,DATE(YEAR(G433),Settings!$C$9,Settings!$C$8),DATE(YEAR(G433),MONTH(G433)+1,Settings!$C$7)))</f>
        <v/>
      </c>
      <c r="L433" s="21"/>
      <c r="M433" s="8"/>
      <c r="N433" s="10" t="str">
        <f aca="false">IF(E433="","",IF(J433=0,"Below threshold",IF(L433="",IF(Settings!$C$11&gt;K433,"Overdue - not deposited","Pending (not yet due)"),IF(L433&lt;=K433,"Deposited on time","Deposited late"))))</f>
        <v/>
      </c>
      <c r="O433" s="25" t="str">
        <f aca="false">IF(OR(J433="",J433=0,G433=""),"",IF(N433="Deposited on time",0,IF(N433="Pending (not yet due)",0,MAX(0,(YEAR(IF(L433="",Settings!$C$11,L433))-YEAR(G433))*12+MONTH(IF(L433="",Settings!$C$11,L433))-MONTH(G433)+1))))</f>
        <v/>
      </c>
      <c r="P433" s="23" t="str">
        <f aca="false">IF(O433="","",ROUND(J433*Settings!$C$10*O433,0))</f>
        <v/>
      </c>
    </row>
    <row r="434" customFormat="false" ht="15" hidden="false" customHeight="false" outlineLevel="0" collapsed="false">
      <c r="A434" s="8"/>
      <c r="B434" s="8"/>
      <c r="C434" s="8"/>
      <c r="D434" s="8"/>
      <c r="E434" s="8"/>
      <c r="F434" s="18"/>
      <c r="G434" s="21"/>
      <c r="H434" s="11" t="str">
        <f aca="false">IF(E434="","",IFERROR(INDEX(Rates!$B$6:$B$30,MATCH(E434,Rates!$A$6:$A$30,0)),"Not in rate table"))</f>
        <v/>
      </c>
      <c r="I434" s="22" t="str">
        <f aca="false">IF(E434="","",IFERROR(IF(F434&lt;=INDEX(Rates!$C$6:$C$30,MATCH(E434,Rates!$A$6:$A$30,0)),0,IF(D434="Yes",INDEX(Rates!$D$6:$D$30,MATCH(E434,Rates!$A$6:$A$30,0)),INDEX(Rates!$E$6:$E$30,MATCH(E434,Rates!$A$6:$A$30,0)))),0))</f>
        <v/>
      </c>
      <c r="J434" s="23" t="str">
        <f aca="false">IF(E434="","",ROUND(F434*I434,0))</f>
        <v/>
      </c>
      <c r="K434" s="24" t="str">
        <f aca="false">IF(OR(G434="",J434=0),"",IF(MONTH(G434)=3,DATE(YEAR(G434),Settings!$C$9,Settings!$C$8),DATE(YEAR(G434),MONTH(G434)+1,Settings!$C$7)))</f>
        <v/>
      </c>
      <c r="L434" s="21"/>
      <c r="M434" s="8"/>
      <c r="N434" s="10" t="str">
        <f aca="false">IF(E434="","",IF(J434=0,"Below threshold",IF(L434="",IF(Settings!$C$11&gt;K434,"Overdue - not deposited","Pending (not yet due)"),IF(L434&lt;=K434,"Deposited on time","Deposited late"))))</f>
        <v/>
      </c>
      <c r="O434" s="25" t="str">
        <f aca="false">IF(OR(J434="",J434=0,G434=""),"",IF(N434="Deposited on time",0,IF(N434="Pending (not yet due)",0,MAX(0,(YEAR(IF(L434="",Settings!$C$11,L434))-YEAR(G434))*12+MONTH(IF(L434="",Settings!$C$11,L434))-MONTH(G434)+1))))</f>
        <v/>
      </c>
      <c r="P434" s="23" t="str">
        <f aca="false">IF(O434="","",ROUND(J434*Settings!$C$10*O434,0))</f>
        <v/>
      </c>
    </row>
    <row r="435" customFormat="false" ht="15" hidden="false" customHeight="false" outlineLevel="0" collapsed="false">
      <c r="A435" s="8"/>
      <c r="B435" s="8"/>
      <c r="C435" s="8"/>
      <c r="D435" s="8"/>
      <c r="E435" s="8"/>
      <c r="F435" s="18"/>
      <c r="G435" s="21"/>
      <c r="H435" s="11" t="str">
        <f aca="false">IF(E435="","",IFERROR(INDEX(Rates!$B$6:$B$30,MATCH(E435,Rates!$A$6:$A$30,0)),"Not in rate table"))</f>
        <v/>
      </c>
      <c r="I435" s="22" t="str">
        <f aca="false">IF(E435="","",IFERROR(IF(F435&lt;=INDEX(Rates!$C$6:$C$30,MATCH(E435,Rates!$A$6:$A$30,0)),0,IF(D435="Yes",INDEX(Rates!$D$6:$D$30,MATCH(E435,Rates!$A$6:$A$30,0)),INDEX(Rates!$E$6:$E$30,MATCH(E435,Rates!$A$6:$A$30,0)))),0))</f>
        <v/>
      </c>
      <c r="J435" s="23" t="str">
        <f aca="false">IF(E435="","",ROUND(F435*I435,0))</f>
        <v/>
      </c>
      <c r="K435" s="24" t="str">
        <f aca="false">IF(OR(G435="",J435=0),"",IF(MONTH(G435)=3,DATE(YEAR(G435),Settings!$C$9,Settings!$C$8),DATE(YEAR(G435),MONTH(G435)+1,Settings!$C$7)))</f>
        <v/>
      </c>
      <c r="L435" s="21"/>
      <c r="M435" s="8"/>
      <c r="N435" s="10" t="str">
        <f aca="false">IF(E435="","",IF(J435=0,"Below threshold",IF(L435="",IF(Settings!$C$11&gt;K435,"Overdue - not deposited","Pending (not yet due)"),IF(L435&lt;=K435,"Deposited on time","Deposited late"))))</f>
        <v/>
      </c>
      <c r="O435" s="25" t="str">
        <f aca="false">IF(OR(J435="",J435=0,G435=""),"",IF(N435="Deposited on time",0,IF(N435="Pending (not yet due)",0,MAX(0,(YEAR(IF(L435="",Settings!$C$11,L435))-YEAR(G435))*12+MONTH(IF(L435="",Settings!$C$11,L435))-MONTH(G435)+1))))</f>
        <v/>
      </c>
      <c r="P435" s="23" t="str">
        <f aca="false">IF(O435="","",ROUND(J435*Settings!$C$10*O435,0))</f>
        <v/>
      </c>
    </row>
    <row r="436" customFormat="false" ht="15" hidden="false" customHeight="false" outlineLevel="0" collapsed="false">
      <c r="A436" s="8"/>
      <c r="B436" s="8"/>
      <c r="C436" s="8"/>
      <c r="D436" s="8"/>
      <c r="E436" s="8"/>
      <c r="F436" s="18"/>
      <c r="G436" s="21"/>
      <c r="H436" s="11" t="str">
        <f aca="false">IF(E436="","",IFERROR(INDEX(Rates!$B$6:$B$30,MATCH(E436,Rates!$A$6:$A$30,0)),"Not in rate table"))</f>
        <v/>
      </c>
      <c r="I436" s="22" t="str">
        <f aca="false">IF(E436="","",IFERROR(IF(F436&lt;=INDEX(Rates!$C$6:$C$30,MATCH(E436,Rates!$A$6:$A$30,0)),0,IF(D436="Yes",INDEX(Rates!$D$6:$D$30,MATCH(E436,Rates!$A$6:$A$30,0)),INDEX(Rates!$E$6:$E$30,MATCH(E436,Rates!$A$6:$A$30,0)))),0))</f>
        <v/>
      </c>
      <c r="J436" s="23" t="str">
        <f aca="false">IF(E436="","",ROUND(F436*I436,0))</f>
        <v/>
      </c>
      <c r="K436" s="24" t="str">
        <f aca="false">IF(OR(G436="",J436=0),"",IF(MONTH(G436)=3,DATE(YEAR(G436),Settings!$C$9,Settings!$C$8),DATE(YEAR(G436),MONTH(G436)+1,Settings!$C$7)))</f>
        <v/>
      </c>
      <c r="L436" s="21"/>
      <c r="M436" s="8"/>
      <c r="N436" s="10" t="str">
        <f aca="false">IF(E436="","",IF(J436=0,"Below threshold",IF(L436="",IF(Settings!$C$11&gt;K436,"Overdue - not deposited","Pending (not yet due)"),IF(L436&lt;=K436,"Deposited on time","Deposited late"))))</f>
        <v/>
      </c>
      <c r="O436" s="25" t="str">
        <f aca="false">IF(OR(J436="",J436=0,G436=""),"",IF(N436="Deposited on time",0,IF(N436="Pending (not yet due)",0,MAX(0,(YEAR(IF(L436="",Settings!$C$11,L436))-YEAR(G436))*12+MONTH(IF(L436="",Settings!$C$11,L436))-MONTH(G436)+1))))</f>
        <v/>
      </c>
      <c r="P436" s="23" t="str">
        <f aca="false">IF(O436="","",ROUND(J436*Settings!$C$10*O436,0))</f>
        <v/>
      </c>
    </row>
    <row r="437" customFormat="false" ht="15" hidden="false" customHeight="false" outlineLevel="0" collapsed="false">
      <c r="A437" s="8"/>
      <c r="B437" s="8"/>
      <c r="C437" s="8"/>
      <c r="D437" s="8"/>
      <c r="E437" s="8"/>
      <c r="F437" s="18"/>
      <c r="G437" s="21"/>
      <c r="H437" s="11" t="str">
        <f aca="false">IF(E437="","",IFERROR(INDEX(Rates!$B$6:$B$30,MATCH(E437,Rates!$A$6:$A$30,0)),"Not in rate table"))</f>
        <v/>
      </c>
      <c r="I437" s="22" t="str">
        <f aca="false">IF(E437="","",IFERROR(IF(F437&lt;=INDEX(Rates!$C$6:$C$30,MATCH(E437,Rates!$A$6:$A$30,0)),0,IF(D437="Yes",INDEX(Rates!$D$6:$D$30,MATCH(E437,Rates!$A$6:$A$30,0)),INDEX(Rates!$E$6:$E$30,MATCH(E437,Rates!$A$6:$A$30,0)))),0))</f>
        <v/>
      </c>
      <c r="J437" s="23" t="str">
        <f aca="false">IF(E437="","",ROUND(F437*I437,0))</f>
        <v/>
      </c>
      <c r="K437" s="24" t="str">
        <f aca="false">IF(OR(G437="",J437=0),"",IF(MONTH(G437)=3,DATE(YEAR(G437),Settings!$C$9,Settings!$C$8),DATE(YEAR(G437),MONTH(G437)+1,Settings!$C$7)))</f>
        <v/>
      </c>
      <c r="L437" s="21"/>
      <c r="M437" s="8"/>
      <c r="N437" s="10" t="str">
        <f aca="false">IF(E437="","",IF(J437=0,"Below threshold",IF(L437="",IF(Settings!$C$11&gt;K437,"Overdue - not deposited","Pending (not yet due)"),IF(L437&lt;=K437,"Deposited on time","Deposited late"))))</f>
        <v/>
      </c>
      <c r="O437" s="25" t="str">
        <f aca="false">IF(OR(J437="",J437=0,G437=""),"",IF(N437="Deposited on time",0,IF(N437="Pending (not yet due)",0,MAX(0,(YEAR(IF(L437="",Settings!$C$11,L437))-YEAR(G437))*12+MONTH(IF(L437="",Settings!$C$11,L437))-MONTH(G437)+1))))</f>
        <v/>
      </c>
      <c r="P437" s="23" t="str">
        <f aca="false">IF(O437="","",ROUND(J437*Settings!$C$10*O437,0))</f>
        <v/>
      </c>
    </row>
    <row r="438" customFormat="false" ht="15" hidden="false" customHeight="false" outlineLevel="0" collapsed="false">
      <c r="A438" s="8"/>
      <c r="B438" s="8"/>
      <c r="C438" s="8"/>
      <c r="D438" s="8"/>
      <c r="E438" s="8"/>
      <c r="F438" s="18"/>
      <c r="G438" s="21"/>
      <c r="H438" s="11" t="str">
        <f aca="false">IF(E438="","",IFERROR(INDEX(Rates!$B$6:$B$30,MATCH(E438,Rates!$A$6:$A$30,0)),"Not in rate table"))</f>
        <v/>
      </c>
      <c r="I438" s="22" t="str">
        <f aca="false">IF(E438="","",IFERROR(IF(F438&lt;=INDEX(Rates!$C$6:$C$30,MATCH(E438,Rates!$A$6:$A$30,0)),0,IF(D438="Yes",INDEX(Rates!$D$6:$D$30,MATCH(E438,Rates!$A$6:$A$30,0)),INDEX(Rates!$E$6:$E$30,MATCH(E438,Rates!$A$6:$A$30,0)))),0))</f>
        <v/>
      </c>
      <c r="J438" s="23" t="str">
        <f aca="false">IF(E438="","",ROUND(F438*I438,0))</f>
        <v/>
      </c>
      <c r="K438" s="24" t="str">
        <f aca="false">IF(OR(G438="",J438=0),"",IF(MONTH(G438)=3,DATE(YEAR(G438),Settings!$C$9,Settings!$C$8),DATE(YEAR(G438),MONTH(G438)+1,Settings!$C$7)))</f>
        <v/>
      </c>
      <c r="L438" s="21"/>
      <c r="M438" s="8"/>
      <c r="N438" s="10" t="str">
        <f aca="false">IF(E438="","",IF(J438=0,"Below threshold",IF(L438="",IF(Settings!$C$11&gt;K438,"Overdue - not deposited","Pending (not yet due)"),IF(L438&lt;=K438,"Deposited on time","Deposited late"))))</f>
        <v/>
      </c>
      <c r="O438" s="25" t="str">
        <f aca="false">IF(OR(J438="",J438=0,G438=""),"",IF(N438="Deposited on time",0,IF(N438="Pending (not yet due)",0,MAX(0,(YEAR(IF(L438="",Settings!$C$11,L438))-YEAR(G438))*12+MONTH(IF(L438="",Settings!$C$11,L438))-MONTH(G438)+1))))</f>
        <v/>
      </c>
      <c r="P438" s="23" t="str">
        <f aca="false">IF(O438="","",ROUND(J438*Settings!$C$10*O438,0))</f>
        <v/>
      </c>
    </row>
    <row r="439" customFormat="false" ht="15" hidden="false" customHeight="false" outlineLevel="0" collapsed="false">
      <c r="A439" s="8"/>
      <c r="B439" s="8"/>
      <c r="C439" s="8"/>
      <c r="D439" s="8"/>
      <c r="E439" s="8"/>
      <c r="F439" s="18"/>
      <c r="G439" s="21"/>
      <c r="H439" s="11" t="str">
        <f aca="false">IF(E439="","",IFERROR(INDEX(Rates!$B$6:$B$30,MATCH(E439,Rates!$A$6:$A$30,0)),"Not in rate table"))</f>
        <v/>
      </c>
      <c r="I439" s="22" t="str">
        <f aca="false">IF(E439="","",IFERROR(IF(F439&lt;=INDEX(Rates!$C$6:$C$30,MATCH(E439,Rates!$A$6:$A$30,0)),0,IF(D439="Yes",INDEX(Rates!$D$6:$D$30,MATCH(E439,Rates!$A$6:$A$30,0)),INDEX(Rates!$E$6:$E$30,MATCH(E439,Rates!$A$6:$A$30,0)))),0))</f>
        <v/>
      </c>
      <c r="J439" s="23" t="str">
        <f aca="false">IF(E439="","",ROUND(F439*I439,0))</f>
        <v/>
      </c>
      <c r="K439" s="24" t="str">
        <f aca="false">IF(OR(G439="",J439=0),"",IF(MONTH(G439)=3,DATE(YEAR(G439),Settings!$C$9,Settings!$C$8),DATE(YEAR(G439),MONTH(G439)+1,Settings!$C$7)))</f>
        <v/>
      </c>
      <c r="L439" s="21"/>
      <c r="M439" s="8"/>
      <c r="N439" s="10" t="str">
        <f aca="false">IF(E439="","",IF(J439=0,"Below threshold",IF(L439="",IF(Settings!$C$11&gt;K439,"Overdue - not deposited","Pending (not yet due)"),IF(L439&lt;=K439,"Deposited on time","Deposited late"))))</f>
        <v/>
      </c>
      <c r="O439" s="25" t="str">
        <f aca="false">IF(OR(J439="",J439=0,G439=""),"",IF(N439="Deposited on time",0,IF(N439="Pending (not yet due)",0,MAX(0,(YEAR(IF(L439="",Settings!$C$11,L439))-YEAR(G439))*12+MONTH(IF(L439="",Settings!$C$11,L439))-MONTH(G439)+1))))</f>
        <v/>
      </c>
      <c r="P439" s="23" t="str">
        <f aca="false">IF(O439="","",ROUND(J439*Settings!$C$10*O439,0))</f>
        <v/>
      </c>
    </row>
    <row r="440" customFormat="false" ht="15" hidden="false" customHeight="false" outlineLevel="0" collapsed="false">
      <c r="A440" s="8"/>
      <c r="B440" s="8"/>
      <c r="C440" s="8"/>
      <c r="D440" s="8"/>
      <c r="E440" s="8"/>
      <c r="F440" s="18"/>
      <c r="G440" s="21"/>
      <c r="H440" s="11" t="str">
        <f aca="false">IF(E440="","",IFERROR(INDEX(Rates!$B$6:$B$30,MATCH(E440,Rates!$A$6:$A$30,0)),"Not in rate table"))</f>
        <v/>
      </c>
      <c r="I440" s="22" t="str">
        <f aca="false">IF(E440="","",IFERROR(IF(F440&lt;=INDEX(Rates!$C$6:$C$30,MATCH(E440,Rates!$A$6:$A$30,0)),0,IF(D440="Yes",INDEX(Rates!$D$6:$D$30,MATCH(E440,Rates!$A$6:$A$30,0)),INDEX(Rates!$E$6:$E$30,MATCH(E440,Rates!$A$6:$A$30,0)))),0))</f>
        <v/>
      </c>
      <c r="J440" s="23" t="str">
        <f aca="false">IF(E440="","",ROUND(F440*I440,0))</f>
        <v/>
      </c>
      <c r="K440" s="24" t="str">
        <f aca="false">IF(OR(G440="",J440=0),"",IF(MONTH(G440)=3,DATE(YEAR(G440),Settings!$C$9,Settings!$C$8),DATE(YEAR(G440),MONTH(G440)+1,Settings!$C$7)))</f>
        <v/>
      </c>
      <c r="L440" s="21"/>
      <c r="M440" s="8"/>
      <c r="N440" s="10" t="str">
        <f aca="false">IF(E440="","",IF(J440=0,"Below threshold",IF(L440="",IF(Settings!$C$11&gt;K440,"Overdue - not deposited","Pending (not yet due)"),IF(L440&lt;=K440,"Deposited on time","Deposited late"))))</f>
        <v/>
      </c>
      <c r="O440" s="25" t="str">
        <f aca="false">IF(OR(J440="",J440=0,G440=""),"",IF(N440="Deposited on time",0,IF(N440="Pending (not yet due)",0,MAX(0,(YEAR(IF(L440="",Settings!$C$11,L440))-YEAR(G440))*12+MONTH(IF(L440="",Settings!$C$11,L440))-MONTH(G440)+1))))</f>
        <v/>
      </c>
      <c r="P440" s="23" t="str">
        <f aca="false">IF(O440="","",ROUND(J440*Settings!$C$10*O440,0))</f>
        <v/>
      </c>
    </row>
    <row r="441" customFormat="false" ht="15" hidden="false" customHeight="false" outlineLevel="0" collapsed="false">
      <c r="A441" s="8"/>
      <c r="B441" s="8"/>
      <c r="C441" s="8"/>
      <c r="D441" s="8"/>
      <c r="E441" s="8"/>
      <c r="F441" s="18"/>
      <c r="G441" s="21"/>
      <c r="H441" s="11" t="str">
        <f aca="false">IF(E441="","",IFERROR(INDEX(Rates!$B$6:$B$30,MATCH(E441,Rates!$A$6:$A$30,0)),"Not in rate table"))</f>
        <v/>
      </c>
      <c r="I441" s="22" t="str">
        <f aca="false">IF(E441="","",IFERROR(IF(F441&lt;=INDEX(Rates!$C$6:$C$30,MATCH(E441,Rates!$A$6:$A$30,0)),0,IF(D441="Yes",INDEX(Rates!$D$6:$D$30,MATCH(E441,Rates!$A$6:$A$30,0)),INDEX(Rates!$E$6:$E$30,MATCH(E441,Rates!$A$6:$A$30,0)))),0))</f>
        <v/>
      </c>
      <c r="J441" s="23" t="str">
        <f aca="false">IF(E441="","",ROUND(F441*I441,0))</f>
        <v/>
      </c>
      <c r="K441" s="24" t="str">
        <f aca="false">IF(OR(G441="",J441=0),"",IF(MONTH(G441)=3,DATE(YEAR(G441),Settings!$C$9,Settings!$C$8),DATE(YEAR(G441),MONTH(G441)+1,Settings!$C$7)))</f>
        <v/>
      </c>
      <c r="L441" s="21"/>
      <c r="M441" s="8"/>
      <c r="N441" s="10" t="str">
        <f aca="false">IF(E441="","",IF(J441=0,"Below threshold",IF(L441="",IF(Settings!$C$11&gt;K441,"Overdue - not deposited","Pending (not yet due)"),IF(L441&lt;=K441,"Deposited on time","Deposited late"))))</f>
        <v/>
      </c>
      <c r="O441" s="25" t="str">
        <f aca="false">IF(OR(J441="",J441=0,G441=""),"",IF(N441="Deposited on time",0,IF(N441="Pending (not yet due)",0,MAX(0,(YEAR(IF(L441="",Settings!$C$11,L441))-YEAR(G441))*12+MONTH(IF(L441="",Settings!$C$11,L441))-MONTH(G441)+1))))</f>
        <v/>
      </c>
      <c r="P441" s="23" t="str">
        <f aca="false">IF(O441="","",ROUND(J441*Settings!$C$10*O441,0))</f>
        <v/>
      </c>
    </row>
    <row r="442" customFormat="false" ht="15" hidden="false" customHeight="false" outlineLevel="0" collapsed="false">
      <c r="A442" s="8"/>
      <c r="B442" s="8"/>
      <c r="C442" s="8"/>
      <c r="D442" s="8"/>
      <c r="E442" s="8"/>
      <c r="F442" s="18"/>
      <c r="G442" s="21"/>
      <c r="H442" s="11" t="str">
        <f aca="false">IF(E442="","",IFERROR(INDEX(Rates!$B$6:$B$30,MATCH(E442,Rates!$A$6:$A$30,0)),"Not in rate table"))</f>
        <v/>
      </c>
      <c r="I442" s="22" t="str">
        <f aca="false">IF(E442="","",IFERROR(IF(F442&lt;=INDEX(Rates!$C$6:$C$30,MATCH(E442,Rates!$A$6:$A$30,0)),0,IF(D442="Yes",INDEX(Rates!$D$6:$D$30,MATCH(E442,Rates!$A$6:$A$30,0)),INDEX(Rates!$E$6:$E$30,MATCH(E442,Rates!$A$6:$A$30,0)))),0))</f>
        <v/>
      </c>
      <c r="J442" s="23" t="str">
        <f aca="false">IF(E442="","",ROUND(F442*I442,0))</f>
        <v/>
      </c>
      <c r="K442" s="24" t="str">
        <f aca="false">IF(OR(G442="",J442=0),"",IF(MONTH(G442)=3,DATE(YEAR(G442),Settings!$C$9,Settings!$C$8),DATE(YEAR(G442),MONTH(G442)+1,Settings!$C$7)))</f>
        <v/>
      </c>
      <c r="L442" s="21"/>
      <c r="M442" s="8"/>
      <c r="N442" s="10" t="str">
        <f aca="false">IF(E442="","",IF(J442=0,"Below threshold",IF(L442="",IF(Settings!$C$11&gt;K442,"Overdue - not deposited","Pending (not yet due)"),IF(L442&lt;=K442,"Deposited on time","Deposited late"))))</f>
        <v/>
      </c>
      <c r="O442" s="25" t="str">
        <f aca="false">IF(OR(J442="",J442=0,G442=""),"",IF(N442="Deposited on time",0,IF(N442="Pending (not yet due)",0,MAX(0,(YEAR(IF(L442="",Settings!$C$11,L442))-YEAR(G442))*12+MONTH(IF(L442="",Settings!$C$11,L442))-MONTH(G442)+1))))</f>
        <v/>
      </c>
      <c r="P442" s="23" t="str">
        <f aca="false">IF(O442="","",ROUND(J442*Settings!$C$10*O442,0))</f>
        <v/>
      </c>
    </row>
    <row r="443" customFormat="false" ht="15" hidden="false" customHeight="false" outlineLevel="0" collapsed="false">
      <c r="A443" s="8"/>
      <c r="B443" s="8"/>
      <c r="C443" s="8"/>
      <c r="D443" s="8"/>
      <c r="E443" s="8"/>
      <c r="F443" s="18"/>
      <c r="G443" s="21"/>
      <c r="H443" s="11" t="str">
        <f aca="false">IF(E443="","",IFERROR(INDEX(Rates!$B$6:$B$30,MATCH(E443,Rates!$A$6:$A$30,0)),"Not in rate table"))</f>
        <v/>
      </c>
      <c r="I443" s="22" t="str">
        <f aca="false">IF(E443="","",IFERROR(IF(F443&lt;=INDEX(Rates!$C$6:$C$30,MATCH(E443,Rates!$A$6:$A$30,0)),0,IF(D443="Yes",INDEX(Rates!$D$6:$D$30,MATCH(E443,Rates!$A$6:$A$30,0)),INDEX(Rates!$E$6:$E$30,MATCH(E443,Rates!$A$6:$A$30,0)))),0))</f>
        <v/>
      </c>
      <c r="J443" s="23" t="str">
        <f aca="false">IF(E443="","",ROUND(F443*I443,0))</f>
        <v/>
      </c>
      <c r="K443" s="24" t="str">
        <f aca="false">IF(OR(G443="",J443=0),"",IF(MONTH(G443)=3,DATE(YEAR(G443),Settings!$C$9,Settings!$C$8),DATE(YEAR(G443),MONTH(G443)+1,Settings!$C$7)))</f>
        <v/>
      </c>
      <c r="L443" s="21"/>
      <c r="M443" s="8"/>
      <c r="N443" s="10" t="str">
        <f aca="false">IF(E443="","",IF(J443=0,"Below threshold",IF(L443="",IF(Settings!$C$11&gt;K443,"Overdue - not deposited","Pending (not yet due)"),IF(L443&lt;=K443,"Deposited on time","Deposited late"))))</f>
        <v/>
      </c>
      <c r="O443" s="25" t="str">
        <f aca="false">IF(OR(J443="",J443=0,G443=""),"",IF(N443="Deposited on time",0,IF(N443="Pending (not yet due)",0,MAX(0,(YEAR(IF(L443="",Settings!$C$11,L443))-YEAR(G443))*12+MONTH(IF(L443="",Settings!$C$11,L443))-MONTH(G443)+1))))</f>
        <v/>
      </c>
      <c r="P443" s="23" t="str">
        <f aca="false">IF(O443="","",ROUND(J443*Settings!$C$10*O443,0))</f>
        <v/>
      </c>
    </row>
    <row r="444" customFormat="false" ht="15" hidden="false" customHeight="false" outlineLevel="0" collapsed="false">
      <c r="A444" s="8"/>
      <c r="B444" s="8"/>
      <c r="C444" s="8"/>
      <c r="D444" s="8"/>
      <c r="E444" s="8"/>
      <c r="F444" s="18"/>
      <c r="G444" s="21"/>
      <c r="H444" s="11" t="str">
        <f aca="false">IF(E444="","",IFERROR(INDEX(Rates!$B$6:$B$30,MATCH(E444,Rates!$A$6:$A$30,0)),"Not in rate table"))</f>
        <v/>
      </c>
      <c r="I444" s="22" t="str">
        <f aca="false">IF(E444="","",IFERROR(IF(F444&lt;=INDEX(Rates!$C$6:$C$30,MATCH(E444,Rates!$A$6:$A$30,0)),0,IF(D444="Yes",INDEX(Rates!$D$6:$D$30,MATCH(E444,Rates!$A$6:$A$30,0)),INDEX(Rates!$E$6:$E$30,MATCH(E444,Rates!$A$6:$A$30,0)))),0))</f>
        <v/>
      </c>
      <c r="J444" s="23" t="str">
        <f aca="false">IF(E444="","",ROUND(F444*I444,0))</f>
        <v/>
      </c>
      <c r="K444" s="24" t="str">
        <f aca="false">IF(OR(G444="",J444=0),"",IF(MONTH(G444)=3,DATE(YEAR(G444),Settings!$C$9,Settings!$C$8),DATE(YEAR(G444),MONTH(G444)+1,Settings!$C$7)))</f>
        <v/>
      </c>
      <c r="L444" s="21"/>
      <c r="M444" s="8"/>
      <c r="N444" s="10" t="str">
        <f aca="false">IF(E444="","",IF(J444=0,"Below threshold",IF(L444="",IF(Settings!$C$11&gt;K444,"Overdue - not deposited","Pending (not yet due)"),IF(L444&lt;=K444,"Deposited on time","Deposited late"))))</f>
        <v/>
      </c>
      <c r="O444" s="25" t="str">
        <f aca="false">IF(OR(J444="",J444=0,G444=""),"",IF(N444="Deposited on time",0,IF(N444="Pending (not yet due)",0,MAX(0,(YEAR(IF(L444="",Settings!$C$11,L444))-YEAR(G444))*12+MONTH(IF(L444="",Settings!$C$11,L444))-MONTH(G444)+1))))</f>
        <v/>
      </c>
      <c r="P444" s="23" t="str">
        <f aca="false">IF(O444="","",ROUND(J444*Settings!$C$10*O444,0))</f>
        <v/>
      </c>
    </row>
    <row r="445" customFormat="false" ht="15" hidden="false" customHeight="false" outlineLevel="0" collapsed="false">
      <c r="A445" s="8"/>
      <c r="B445" s="8"/>
      <c r="C445" s="8"/>
      <c r="D445" s="8"/>
      <c r="E445" s="8"/>
      <c r="F445" s="18"/>
      <c r="G445" s="21"/>
      <c r="H445" s="11" t="str">
        <f aca="false">IF(E445="","",IFERROR(INDEX(Rates!$B$6:$B$30,MATCH(E445,Rates!$A$6:$A$30,0)),"Not in rate table"))</f>
        <v/>
      </c>
      <c r="I445" s="22" t="str">
        <f aca="false">IF(E445="","",IFERROR(IF(F445&lt;=INDEX(Rates!$C$6:$C$30,MATCH(E445,Rates!$A$6:$A$30,0)),0,IF(D445="Yes",INDEX(Rates!$D$6:$D$30,MATCH(E445,Rates!$A$6:$A$30,0)),INDEX(Rates!$E$6:$E$30,MATCH(E445,Rates!$A$6:$A$30,0)))),0))</f>
        <v/>
      </c>
      <c r="J445" s="23" t="str">
        <f aca="false">IF(E445="","",ROUND(F445*I445,0))</f>
        <v/>
      </c>
      <c r="K445" s="24" t="str">
        <f aca="false">IF(OR(G445="",J445=0),"",IF(MONTH(G445)=3,DATE(YEAR(G445),Settings!$C$9,Settings!$C$8),DATE(YEAR(G445),MONTH(G445)+1,Settings!$C$7)))</f>
        <v/>
      </c>
      <c r="L445" s="21"/>
      <c r="M445" s="8"/>
      <c r="N445" s="10" t="str">
        <f aca="false">IF(E445="","",IF(J445=0,"Below threshold",IF(L445="",IF(Settings!$C$11&gt;K445,"Overdue - not deposited","Pending (not yet due)"),IF(L445&lt;=K445,"Deposited on time","Deposited late"))))</f>
        <v/>
      </c>
      <c r="O445" s="25" t="str">
        <f aca="false">IF(OR(J445="",J445=0,G445=""),"",IF(N445="Deposited on time",0,IF(N445="Pending (not yet due)",0,MAX(0,(YEAR(IF(L445="",Settings!$C$11,L445))-YEAR(G445))*12+MONTH(IF(L445="",Settings!$C$11,L445))-MONTH(G445)+1))))</f>
        <v/>
      </c>
      <c r="P445" s="23" t="str">
        <f aca="false">IF(O445="","",ROUND(J445*Settings!$C$10*O445,0))</f>
        <v/>
      </c>
    </row>
    <row r="446" customFormat="false" ht="15" hidden="false" customHeight="false" outlineLevel="0" collapsed="false">
      <c r="A446" s="8"/>
      <c r="B446" s="8"/>
      <c r="C446" s="8"/>
      <c r="D446" s="8"/>
      <c r="E446" s="8"/>
      <c r="F446" s="18"/>
      <c r="G446" s="21"/>
      <c r="H446" s="11" t="str">
        <f aca="false">IF(E446="","",IFERROR(INDEX(Rates!$B$6:$B$30,MATCH(E446,Rates!$A$6:$A$30,0)),"Not in rate table"))</f>
        <v/>
      </c>
      <c r="I446" s="22" t="str">
        <f aca="false">IF(E446="","",IFERROR(IF(F446&lt;=INDEX(Rates!$C$6:$C$30,MATCH(E446,Rates!$A$6:$A$30,0)),0,IF(D446="Yes",INDEX(Rates!$D$6:$D$30,MATCH(E446,Rates!$A$6:$A$30,0)),INDEX(Rates!$E$6:$E$30,MATCH(E446,Rates!$A$6:$A$30,0)))),0))</f>
        <v/>
      </c>
      <c r="J446" s="23" t="str">
        <f aca="false">IF(E446="","",ROUND(F446*I446,0))</f>
        <v/>
      </c>
      <c r="K446" s="24" t="str">
        <f aca="false">IF(OR(G446="",J446=0),"",IF(MONTH(G446)=3,DATE(YEAR(G446),Settings!$C$9,Settings!$C$8),DATE(YEAR(G446),MONTH(G446)+1,Settings!$C$7)))</f>
        <v/>
      </c>
      <c r="L446" s="21"/>
      <c r="M446" s="8"/>
      <c r="N446" s="10" t="str">
        <f aca="false">IF(E446="","",IF(J446=0,"Below threshold",IF(L446="",IF(Settings!$C$11&gt;K446,"Overdue - not deposited","Pending (not yet due)"),IF(L446&lt;=K446,"Deposited on time","Deposited late"))))</f>
        <v/>
      </c>
      <c r="O446" s="25" t="str">
        <f aca="false">IF(OR(J446="",J446=0,G446=""),"",IF(N446="Deposited on time",0,IF(N446="Pending (not yet due)",0,MAX(0,(YEAR(IF(L446="",Settings!$C$11,L446))-YEAR(G446))*12+MONTH(IF(L446="",Settings!$C$11,L446))-MONTH(G446)+1))))</f>
        <v/>
      </c>
      <c r="P446" s="23" t="str">
        <f aca="false">IF(O446="","",ROUND(J446*Settings!$C$10*O446,0))</f>
        <v/>
      </c>
    </row>
    <row r="447" customFormat="false" ht="15" hidden="false" customHeight="false" outlineLevel="0" collapsed="false">
      <c r="A447" s="8"/>
      <c r="B447" s="8"/>
      <c r="C447" s="8"/>
      <c r="D447" s="8"/>
      <c r="E447" s="8"/>
      <c r="F447" s="18"/>
      <c r="G447" s="21"/>
      <c r="H447" s="11" t="str">
        <f aca="false">IF(E447="","",IFERROR(INDEX(Rates!$B$6:$B$30,MATCH(E447,Rates!$A$6:$A$30,0)),"Not in rate table"))</f>
        <v/>
      </c>
      <c r="I447" s="22" t="str">
        <f aca="false">IF(E447="","",IFERROR(IF(F447&lt;=INDEX(Rates!$C$6:$C$30,MATCH(E447,Rates!$A$6:$A$30,0)),0,IF(D447="Yes",INDEX(Rates!$D$6:$D$30,MATCH(E447,Rates!$A$6:$A$30,0)),INDEX(Rates!$E$6:$E$30,MATCH(E447,Rates!$A$6:$A$30,0)))),0))</f>
        <v/>
      </c>
      <c r="J447" s="23" t="str">
        <f aca="false">IF(E447="","",ROUND(F447*I447,0))</f>
        <v/>
      </c>
      <c r="K447" s="24" t="str">
        <f aca="false">IF(OR(G447="",J447=0),"",IF(MONTH(G447)=3,DATE(YEAR(G447),Settings!$C$9,Settings!$C$8),DATE(YEAR(G447),MONTH(G447)+1,Settings!$C$7)))</f>
        <v/>
      </c>
      <c r="L447" s="21"/>
      <c r="M447" s="8"/>
      <c r="N447" s="10" t="str">
        <f aca="false">IF(E447="","",IF(J447=0,"Below threshold",IF(L447="",IF(Settings!$C$11&gt;K447,"Overdue - not deposited","Pending (not yet due)"),IF(L447&lt;=K447,"Deposited on time","Deposited late"))))</f>
        <v/>
      </c>
      <c r="O447" s="25" t="str">
        <f aca="false">IF(OR(J447="",J447=0,G447=""),"",IF(N447="Deposited on time",0,IF(N447="Pending (not yet due)",0,MAX(0,(YEAR(IF(L447="",Settings!$C$11,L447))-YEAR(G447))*12+MONTH(IF(L447="",Settings!$C$11,L447))-MONTH(G447)+1))))</f>
        <v/>
      </c>
      <c r="P447" s="23" t="str">
        <f aca="false">IF(O447="","",ROUND(J447*Settings!$C$10*O447,0))</f>
        <v/>
      </c>
    </row>
    <row r="448" customFormat="false" ht="15" hidden="false" customHeight="false" outlineLevel="0" collapsed="false">
      <c r="A448" s="8"/>
      <c r="B448" s="8"/>
      <c r="C448" s="8"/>
      <c r="D448" s="8"/>
      <c r="E448" s="8"/>
      <c r="F448" s="18"/>
      <c r="G448" s="21"/>
      <c r="H448" s="11" t="str">
        <f aca="false">IF(E448="","",IFERROR(INDEX(Rates!$B$6:$B$30,MATCH(E448,Rates!$A$6:$A$30,0)),"Not in rate table"))</f>
        <v/>
      </c>
      <c r="I448" s="22" t="str">
        <f aca="false">IF(E448="","",IFERROR(IF(F448&lt;=INDEX(Rates!$C$6:$C$30,MATCH(E448,Rates!$A$6:$A$30,0)),0,IF(D448="Yes",INDEX(Rates!$D$6:$D$30,MATCH(E448,Rates!$A$6:$A$30,0)),INDEX(Rates!$E$6:$E$30,MATCH(E448,Rates!$A$6:$A$30,0)))),0))</f>
        <v/>
      </c>
      <c r="J448" s="23" t="str">
        <f aca="false">IF(E448="","",ROUND(F448*I448,0))</f>
        <v/>
      </c>
      <c r="K448" s="24" t="str">
        <f aca="false">IF(OR(G448="",J448=0),"",IF(MONTH(G448)=3,DATE(YEAR(G448),Settings!$C$9,Settings!$C$8),DATE(YEAR(G448),MONTH(G448)+1,Settings!$C$7)))</f>
        <v/>
      </c>
      <c r="L448" s="21"/>
      <c r="M448" s="8"/>
      <c r="N448" s="10" t="str">
        <f aca="false">IF(E448="","",IF(J448=0,"Below threshold",IF(L448="",IF(Settings!$C$11&gt;K448,"Overdue - not deposited","Pending (not yet due)"),IF(L448&lt;=K448,"Deposited on time","Deposited late"))))</f>
        <v/>
      </c>
      <c r="O448" s="25" t="str">
        <f aca="false">IF(OR(J448="",J448=0,G448=""),"",IF(N448="Deposited on time",0,IF(N448="Pending (not yet due)",0,MAX(0,(YEAR(IF(L448="",Settings!$C$11,L448))-YEAR(G448))*12+MONTH(IF(L448="",Settings!$C$11,L448))-MONTH(G448)+1))))</f>
        <v/>
      </c>
      <c r="P448" s="23" t="str">
        <f aca="false">IF(O448="","",ROUND(J448*Settings!$C$10*O448,0))</f>
        <v/>
      </c>
    </row>
    <row r="449" customFormat="false" ht="15" hidden="false" customHeight="false" outlineLevel="0" collapsed="false">
      <c r="A449" s="8"/>
      <c r="B449" s="8"/>
      <c r="C449" s="8"/>
      <c r="D449" s="8"/>
      <c r="E449" s="8"/>
      <c r="F449" s="18"/>
      <c r="G449" s="21"/>
      <c r="H449" s="11" t="str">
        <f aca="false">IF(E449="","",IFERROR(INDEX(Rates!$B$6:$B$30,MATCH(E449,Rates!$A$6:$A$30,0)),"Not in rate table"))</f>
        <v/>
      </c>
      <c r="I449" s="22" t="str">
        <f aca="false">IF(E449="","",IFERROR(IF(F449&lt;=INDEX(Rates!$C$6:$C$30,MATCH(E449,Rates!$A$6:$A$30,0)),0,IF(D449="Yes",INDEX(Rates!$D$6:$D$30,MATCH(E449,Rates!$A$6:$A$30,0)),INDEX(Rates!$E$6:$E$30,MATCH(E449,Rates!$A$6:$A$30,0)))),0))</f>
        <v/>
      </c>
      <c r="J449" s="23" t="str">
        <f aca="false">IF(E449="","",ROUND(F449*I449,0))</f>
        <v/>
      </c>
      <c r="K449" s="24" t="str">
        <f aca="false">IF(OR(G449="",J449=0),"",IF(MONTH(G449)=3,DATE(YEAR(G449),Settings!$C$9,Settings!$C$8),DATE(YEAR(G449),MONTH(G449)+1,Settings!$C$7)))</f>
        <v/>
      </c>
      <c r="L449" s="21"/>
      <c r="M449" s="8"/>
      <c r="N449" s="10" t="str">
        <f aca="false">IF(E449="","",IF(J449=0,"Below threshold",IF(L449="",IF(Settings!$C$11&gt;K449,"Overdue - not deposited","Pending (not yet due)"),IF(L449&lt;=K449,"Deposited on time","Deposited late"))))</f>
        <v/>
      </c>
      <c r="O449" s="25" t="str">
        <f aca="false">IF(OR(J449="",J449=0,G449=""),"",IF(N449="Deposited on time",0,IF(N449="Pending (not yet due)",0,MAX(0,(YEAR(IF(L449="",Settings!$C$11,L449))-YEAR(G449))*12+MONTH(IF(L449="",Settings!$C$11,L449))-MONTH(G449)+1))))</f>
        <v/>
      </c>
      <c r="P449" s="23" t="str">
        <f aca="false">IF(O449="","",ROUND(J449*Settings!$C$10*O449,0))</f>
        <v/>
      </c>
    </row>
    <row r="450" customFormat="false" ht="15" hidden="false" customHeight="false" outlineLevel="0" collapsed="false">
      <c r="A450" s="8"/>
      <c r="B450" s="8"/>
      <c r="C450" s="8"/>
      <c r="D450" s="8"/>
      <c r="E450" s="8"/>
      <c r="F450" s="18"/>
      <c r="G450" s="21"/>
      <c r="H450" s="11" t="str">
        <f aca="false">IF(E450="","",IFERROR(INDEX(Rates!$B$6:$B$30,MATCH(E450,Rates!$A$6:$A$30,0)),"Not in rate table"))</f>
        <v/>
      </c>
      <c r="I450" s="22" t="str">
        <f aca="false">IF(E450="","",IFERROR(IF(F450&lt;=INDEX(Rates!$C$6:$C$30,MATCH(E450,Rates!$A$6:$A$30,0)),0,IF(D450="Yes",INDEX(Rates!$D$6:$D$30,MATCH(E450,Rates!$A$6:$A$30,0)),INDEX(Rates!$E$6:$E$30,MATCH(E450,Rates!$A$6:$A$30,0)))),0))</f>
        <v/>
      </c>
      <c r="J450" s="23" t="str">
        <f aca="false">IF(E450="","",ROUND(F450*I450,0))</f>
        <v/>
      </c>
      <c r="K450" s="24" t="str">
        <f aca="false">IF(OR(G450="",J450=0),"",IF(MONTH(G450)=3,DATE(YEAR(G450),Settings!$C$9,Settings!$C$8),DATE(YEAR(G450),MONTH(G450)+1,Settings!$C$7)))</f>
        <v/>
      </c>
      <c r="L450" s="21"/>
      <c r="M450" s="8"/>
      <c r="N450" s="10" t="str">
        <f aca="false">IF(E450="","",IF(J450=0,"Below threshold",IF(L450="",IF(Settings!$C$11&gt;K450,"Overdue - not deposited","Pending (not yet due)"),IF(L450&lt;=K450,"Deposited on time","Deposited late"))))</f>
        <v/>
      </c>
      <c r="O450" s="25" t="str">
        <f aca="false">IF(OR(J450="",J450=0,G450=""),"",IF(N450="Deposited on time",0,IF(N450="Pending (not yet due)",0,MAX(0,(YEAR(IF(L450="",Settings!$C$11,L450))-YEAR(G450))*12+MONTH(IF(L450="",Settings!$C$11,L450))-MONTH(G450)+1))))</f>
        <v/>
      </c>
      <c r="P450" s="23" t="str">
        <f aca="false">IF(O450="","",ROUND(J450*Settings!$C$10*O450,0))</f>
        <v/>
      </c>
    </row>
    <row r="451" customFormat="false" ht="15" hidden="false" customHeight="false" outlineLevel="0" collapsed="false">
      <c r="A451" s="8"/>
      <c r="B451" s="8"/>
      <c r="C451" s="8"/>
      <c r="D451" s="8"/>
      <c r="E451" s="8"/>
      <c r="F451" s="18"/>
      <c r="G451" s="21"/>
      <c r="H451" s="11" t="str">
        <f aca="false">IF(E451="","",IFERROR(INDEX(Rates!$B$6:$B$30,MATCH(E451,Rates!$A$6:$A$30,0)),"Not in rate table"))</f>
        <v/>
      </c>
      <c r="I451" s="22" t="str">
        <f aca="false">IF(E451="","",IFERROR(IF(F451&lt;=INDEX(Rates!$C$6:$C$30,MATCH(E451,Rates!$A$6:$A$30,0)),0,IF(D451="Yes",INDEX(Rates!$D$6:$D$30,MATCH(E451,Rates!$A$6:$A$30,0)),INDEX(Rates!$E$6:$E$30,MATCH(E451,Rates!$A$6:$A$30,0)))),0))</f>
        <v/>
      </c>
      <c r="J451" s="23" t="str">
        <f aca="false">IF(E451="","",ROUND(F451*I451,0))</f>
        <v/>
      </c>
      <c r="K451" s="24" t="str">
        <f aca="false">IF(OR(G451="",J451=0),"",IF(MONTH(G451)=3,DATE(YEAR(G451),Settings!$C$9,Settings!$C$8),DATE(YEAR(G451),MONTH(G451)+1,Settings!$C$7)))</f>
        <v/>
      </c>
      <c r="L451" s="21"/>
      <c r="M451" s="8"/>
      <c r="N451" s="10" t="str">
        <f aca="false">IF(E451="","",IF(J451=0,"Below threshold",IF(L451="",IF(Settings!$C$11&gt;K451,"Overdue - not deposited","Pending (not yet due)"),IF(L451&lt;=K451,"Deposited on time","Deposited late"))))</f>
        <v/>
      </c>
      <c r="O451" s="25" t="str">
        <f aca="false">IF(OR(J451="",J451=0,G451=""),"",IF(N451="Deposited on time",0,IF(N451="Pending (not yet due)",0,MAX(0,(YEAR(IF(L451="",Settings!$C$11,L451))-YEAR(G451))*12+MONTH(IF(L451="",Settings!$C$11,L451))-MONTH(G451)+1))))</f>
        <v/>
      </c>
      <c r="P451" s="23" t="str">
        <f aca="false">IF(O451="","",ROUND(J451*Settings!$C$10*O451,0))</f>
        <v/>
      </c>
    </row>
    <row r="452" customFormat="false" ht="15" hidden="false" customHeight="false" outlineLevel="0" collapsed="false">
      <c r="A452" s="8"/>
      <c r="B452" s="8"/>
      <c r="C452" s="8"/>
      <c r="D452" s="8"/>
      <c r="E452" s="8"/>
      <c r="F452" s="18"/>
      <c r="G452" s="21"/>
      <c r="H452" s="11" t="str">
        <f aca="false">IF(E452="","",IFERROR(INDEX(Rates!$B$6:$B$30,MATCH(E452,Rates!$A$6:$A$30,0)),"Not in rate table"))</f>
        <v/>
      </c>
      <c r="I452" s="22" t="str">
        <f aca="false">IF(E452="","",IFERROR(IF(F452&lt;=INDEX(Rates!$C$6:$C$30,MATCH(E452,Rates!$A$6:$A$30,0)),0,IF(D452="Yes",INDEX(Rates!$D$6:$D$30,MATCH(E452,Rates!$A$6:$A$30,0)),INDEX(Rates!$E$6:$E$30,MATCH(E452,Rates!$A$6:$A$30,0)))),0))</f>
        <v/>
      </c>
      <c r="J452" s="23" t="str">
        <f aca="false">IF(E452="","",ROUND(F452*I452,0))</f>
        <v/>
      </c>
      <c r="K452" s="24" t="str">
        <f aca="false">IF(OR(G452="",J452=0),"",IF(MONTH(G452)=3,DATE(YEAR(G452),Settings!$C$9,Settings!$C$8),DATE(YEAR(G452),MONTH(G452)+1,Settings!$C$7)))</f>
        <v/>
      </c>
      <c r="L452" s="21"/>
      <c r="M452" s="8"/>
      <c r="N452" s="10" t="str">
        <f aca="false">IF(E452="","",IF(J452=0,"Below threshold",IF(L452="",IF(Settings!$C$11&gt;K452,"Overdue - not deposited","Pending (not yet due)"),IF(L452&lt;=K452,"Deposited on time","Deposited late"))))</f>
        <v/>
      </c>
      <c r="O452" s="25" t="str">
        <f aca="false">IF(OR(J452="",J452=0,G452=""),"",IF(N452="Deposited on time",0,IF(N452="Pending (not yet due)",0,MAX(0,(YEAR(IF(L452="",Settings!$C$11,L452))-YEAR(G452))*12+MONTH(IF(L452="",Settings!$C$11,L452))-MONTH(G452)+1))))</f>
        <v/>
      </c>
      <c r="P452" s="23" t="str">
        <f aca="false">IF(O452="","",ROUND(J452*Settings!$C$10*O452,0))</f>
        <v/>
      </c>
    </row>
    <row r="453" customFormat="false" ht="15" hidden="false" customHeight="false" outlineLevel="0" collapsed="false">
      <c r="A453" s="8"/>
      <c r="B453" s="8"/>
      <c r="C453" s="8"/>
      <c r="D453" s="8"/>
      <c r="E453" s="8"/>
      <c r="F453" s="18"/>
      <c r="G453" s="21"/>
      <c r="H453" s="11" t="str">
        <f aca="false">IF(E453="","",IFERROR(INDEX(Rates!$B$6:$B$30,MATCH(E453,Rates!$A$6:$A$30,0)),"Not in rate table"))</f>
        <v/>
      </c>
      <c r="I453" s="22" t="str">
        <f aca="false">IF(E453="","",IFERROR(IF(F453&lt;=INDEX(Rates!$C$6:$C$30,MATCH(E453,Rates!$A$6:$A$30,0)),0,IF(D453="Yes",INDEX(Rates!$D$6:$D$30,MATCH(E453,Rates!$A$6:$A$30,0)),INDEX(Rates!$E$6:$E$30,MATCH(E453,Rates!$A$6:$A$30,0)))),0))</f>
        <v/>
      </c>
      <c r="J453" s="23" t="str">
        <f aca="false">IF(E453="","",ROUND(F453*I453,0))</f>
        <v/>
      </c>
      <c r="K453" s="24" t="str">
        <f aca="false">IF(OR(G453="",J453=0),"",IF(MONTH(G453)=3,DATE(YEAR(G453),Settings!$C$9,Settings!$C$8),DATE(YEAR(G453),MONTH(G453)+1,Settings!$C$7)))</f>
        <v/>
      </c>
      <c r="L453" s="21"/>
      <c r="M453" s="8"/>
      <c r="N453" s="10" t="str">
        <f aca="false">IF(E453="","",IF(J453=0,"Below threshold",IF(L453="",IF(Settings!$C$11&gt;K453,"Overdue - not deposited","Pending (not yet due)"),IF(L453&lt;=K453,"Deposited on time","Deposited late"))))</f>
        <v/>
      </c>
      <c r="O453" s="25" t="str">
        <f aca="false">IF(OR(J453="",J453=0,G453=""),"",IF(N453="Deposited on time",0,IF(N453="Pending (not yet due)",0,MAX(0,(YEAR(IF(L453="",Settings!$C$11,L453))-YEAR(G453))*12+MONTH(IF(L453="",Settings!$C$11,L453))-MONTH(G453)+1))))</f>
        <v/>
      </c>
      <c r="P453" s="23" t="str">
        <f aca="false">IF(O453="","",ROUND(J453*Settings!$C$10*O453,0))</f>
        <v/>
      </c>
    </row>
    <row r="454" customFormat="false" ht="15" hidden="false" customHeight="false" outlineLevel="0" collapsed="false">
      <c r="A454" s="8"/>
      <c r="B454" s="8"/>
      <c r="C454" s="8"/>
      <c r="D454" s="8"/>
      <c r="E454" s="8"/>
      <c r="F454" s="18"/>
      <c r="G454" s="21"/>
      <c r="H454" s="11" t="str">
        <f aca="false">IF(E454="","",IFERROR(INDEX(Rates!$B$6:$B$30,MATCH(E454,Rates!$A$6:$A$30,0)),"Not in rate table"))</f>
        <v/>
      </c>
      <c r="I454" s="22" t="str">
        <f aca="false">IF(E454="","",IFERROR(IF(F454&lt;=INDEX(Rates!$C$6:$C$30,MATCH(E454,Rates!$A$6:$A$30,0)),0,IF(D454="Yes",INDEX(Rates!$D$6:$D$30,MATCH(E454,Rates!$A$6:$A$30,0)),INDEX(Rates!$E$6:$E$30,MATCH(E454,Rates!$A$6:$A$30,0)))),0))</f>
        <v/>
      </c>
      <c r="J454" s="23" t="str">
        <f aca="false">IF(E454="","",ROUND(F454*I454,0))</f>
        <v/>
      </c>
      <c r="K454" s="24" t="str">
        <f aca="false">IF(OR(G454="",J454=0),"",IF(MONTH(G454)=3,DATE(YEAR(G454),Settings!$C$9,Settings!$C$8),DATE(YEAR(G454),MONTH(G454)+1,Settings!$C$7)))</f>
        <v/>
      </c>
      <c r="L454" s="21"/>
      <c r="M454" s="8"/>
      <c r="N454" s="10" t="str">
        <f aca="false">IF(E454="","",IF(J454=0,"Below threshold",IF(L454="",IF(Settings!$C$11&gt;K454,"Overdue - not deposited","Pending (not yet due)"),IF(L454&lt;=K454,"Deposited on time","Deposited late"))))</f>
        <v/>
      </c>
      <c r="O454" s="25" t="str">
        <f aca="false">IF(OR(J454="",J454=0,G454=""),"",IF(N454="Deposited on time",0,IF(N454="Pending (not yet due)",0,MAX(0,(YEAR(IF(L454="",Settings!$C$11,L454))-YEAR(G454))*12+MONTH(IF(L454="",Settings!$C$11,L454))-MONTH(G454)+1))))</f>
        <v/>
      </c>
      <c r="P454" s="23" t="str">
        <f aca="false">IF(O454="","",ROUND(J454*Settings!$C$10*O454,0))</f>
        <v/>
      </c>
    </row>
    <row r="455" customFormat="false" ht="15" hidden="false" customHeight="false" outlineLevel="0" collapsed="false">
      <c r="A455" s="8"/>
      <c r="B455" s="8"/>
      <c r="C455" s="8"/>
      <c r="D455" s="8"/>
      <c r="E455" s="8"/>
      <c r="F455" s="18"/>
      <c r="G455" s="21"/>
      <c r="H455" s="11" t="str">
        <f aca="false">IF(E455="","",IFERROR(INDEX(Rates!$B$6:$B$30,MATCH(E455,Rates!$A$6:$A$30,0)),"Not in rate table"))</f>
        <v/>
      </c>
      <c r="I455" s="22" t="str">
        <f aca="false">IF(E455="","",IFERROR(IF(F455&lt;=INDEX(Rates!$C$6:$C$30,MATCH(E455,Rates!$A$6:$A$30,0)),0,IF(D455="Yes",INDEX(Rates!$D$6:$D$30,MATCH(E455,Rates!$A$6:$A$30,0)),INDEX(Rates!$E$6:$E$30,MATCH(E455,Rates!$A$6:$A$30,0)))),0))</f>
        <v/>
      </c>
      <c r="J455" s="23" t="str">
        <f aca="false">IF(E455="","",ROUND(F455*I455,0))</f>
        <v/>
      </c>
      <c r="K455" s="24" t="str">
        <f aca="false">IF(OR(G455="",J455=0),"",IF(MONTH(G455)=3,DATE(YEAR(G455),Settings!$C$9,Settings!$C$8),DATE(YEAR(G455),MONTH(G455)+1,Settings!$C$7)))</f>
        <v/>
      </c>
      <c r="L455" s="21"/>
      <c r="M455" s="8"/>
      <c r="N455" s="10" t="str">
        <f aca="false">IF(E455="","",IF(J455=0,"Below threshold",IF(L455="",IF(Settings!$C$11&gt;K455,"Overdue - not deposited","Pending (not yet due)"),IF(L455&lt;=K455,"Deposited on time","Deposited late"))))</f>
        <v/>
      </c>
      <c r="O455" s="25" t="str">
        <f aca="false">IF(OR(J455="",J455=0,G455=""),"",IF(N455="Deposited on time",0,IF(N455="Pending (not yet due)",0,MAX(0,(YEAR(IF(L455="",Settings!$C$11,L455))-YEAR(G455))*12+MONTH(IF(L455="",Settings!$C$11,L455))-MONTH(G455)+1))))</f>
        <v/>
      </c>
      <c r="P455" s="23" t="str">
        <f aca="false">IF(O455="","",ROUND(J455*Settings!$C$10*O455,0))</f>
        <v/>
      </c>
    </row>
    <row r="456" customFormat="false" ht="15" hidden="false" customHeight="false" outlineLevel="0" collapsed="false">
      <c r="A456" s="8"/>
      <c r="B456" s="8"/>
      <c r="C456" s="8"/>
      <c r="D456" s="8"/>
      <c r="E456" s="8"/>
      <c r="F456" s="18"/>
      <c r="G456" s="21"/>
      <c r="H456" s="11" t="str">
        <f aca="false">IF(E456="","",IFERROR(INDEX(Rates!$B$6:$B$30,MATCH(E456,Rates!$A$6:$A$30,0)),"Not in rate table"))</f>
        <v/>
      </c>
      <c r="I456" s="22" t="str">
        <f aca="false">IF(E456="","",IFERROR(IF(F456&lt;=INDEX(Rates!$C$6:$C$30,MATCH(E456,Rates!$A$6:$A$30,0)),0,IF(D456="Yes",INDEX(Rates!$D$6:$D$30,MATCH(E456,Rates!$A$6:$A$30,0)),INDEX(Rates!$E$6:$E$30,MATCH(E456,Rates!$A$6:$A$30,0)))),0))</f>
        <v/>
      </c>
      <c r="J456" s="23" t="str">
        <f aca="false">IF(E456="","",ROUND(F456*I456,0))</f>
        <v/>
      </c>
      <c r="K456" s="24" t="str">
        <f aca="false">IF(OR(G456="",J456=0),"",IF(MONTH(G456)=3,DATE(YEAR(G456),Settings!$C$9,Settings!$C$8),DATE(YEAR(G456),MONTH(G456)+1,Settings!$C$7)))</f>
        <v/>
      </c>
      <c r="L456" s="21"/>
      <c r="M456" s="8"/>
      <c r="N456" s="10" t="str">
        <f aca="false">IF(E456="","",IF(J456=0,"Below threshold",IF(L456="",IF(Settings!$C$11&gt;K456,"Overdue - not deposited","Pending (not yet due)"),IF(L456&lt;=K456,"Deposited on time","Deposited late"))))</f>
        <v/>
      </c>
      <c r="O456" s="25" t="str">
        <f aca="false">IF(OR(J456="",J456=0,G456=""),"",IF(N456="Deposited on time",0,IF(N456="Pending (not yet due)",0,MAX(0,(YEAR(IF(L456="",Settings!$C$11,L456))-YEAR(G456))*12+MONTH(IF(L456="",Settings!$C$11,L456))-MONTH(G456)+1))))</f>
        <v/>
      </c>
      <c r="P456" s="23" t="str">
        <f aca="false">IF(O456="","",ROUND(J456*Settings!$C$10*O456,0))</f>
        <v/>
      </c>
    </row>
    <row r="457" customFormat="false" ht="15" hidden="false" customHeight="false" outlineLevel="0" collapsed="false">
      <c r="A457" s="8"/>
      <c r="B457" s="8"/>
      <c r="C457" s="8"/>
      <c r="D457" s="8"/>
      <c r="E457" s="8"/>
      <c r="F457" s="18"/>
      <c r="G457" s="21"/>
      <c r="H457" s="11" t="str">
        <f aca="false">IF(E457="","",IFERROR(INDEX(Rates!$B$6:$B$30,MATCH(E457,Rates!$A$6:$A$30,0)),"Not in rate table"))</f>
        <v/>
      </c>
      <c r="I457" s="22" t="str">
        <f aca="false">IF(E457="","",IFERROR(IF(F457&lt;=INDEX(Rates!$C$6:$C$30,MATCH(E457,Rates!$A$6:$A$30,0)),0,IF(D457="Yes",INDEX(Rates!$D$6:$D$30,MATCH(E457,Rates!$A$6:$A$30,0)),INDEX(Rates!$E$6:$E$30,MATCH(E457,Rates!$A$6:$A$30,0)))),0))</f>
        <v/>
      </c>
      <c r="J457" s="23" t="str">
        <f aca="false">IF(E457="","",ROUND(F457*I457,0))</f>
        <v/>
      </c>
      <c r="K457" s="24" t="str">
        <f aca="false">IF(OR(G457="",J457=0),"",IF(MONTH(G457)=3,DATE(YEAR(G457),Settings!$C$9,Settings!$C$8),DATE(YEAR(G457),MONTH(G457)+1,Settings!$C$7)))</f>
        <v/>
      </c>
      <c r="L457" s="21"/>
      <c r="M457" s="8"/>
      <c r="N457" s="10" t="str">
        <f aca="false">IF(E457="","",IF(J457=0,"Below threshold",IF(L457="",IF(Settings!$C$11&gt;K457,"Overdue - not deposited","Pending (not yet due)"),IF(L457&lt;=K457,"Deposited on time","Deposited late"))))</f>
        <v/>
      </c>
      <c r="O457" s="25" t="str">
        <f aca="false">IF(OR(J457="",J457=0,G457=""),"",IF(N457="Deposited on time",0,IF(N457="Pending (not yet due)",0,MAX(0,(YEAR(IF(L457="",Settings!$C$11,L457))-YEAR(G457))*12+MONTH(IF(L457="",Settings!$C$11,L457))-MONTH(G457)+1))))</f>
        <v/>
      </c>
      <c r="P457" s="23" t="str">
        <f aca="false">IF(O457="","",ROUND(J457*Settings!$C$10*O457,0))</f>
        <v/>
      </c>
    </row>
    <row r="458" customFormat="false" ht="15" hidden="false" customHeight="false" outlineLevel="0" collapsed="false">
      <c r="A458" s="8"/>
      <c r="B458" s="8"/>
      <c r="C458" s="8"/>
      <c r="D458" s="8"/>
      <c r="E458" s="8"/>
      <c r="F458" s="18"/>
      <c r="G458" s="21"/>
      <c r="H458" s="11" t="str">
        <f aca="false">IF(E458="","",IFERROR(INDEX(Rates!$B$6:$B$30,MATCH(E458,Rates!$A$6:$A$30,0)),"Not in rate table"))</f>
        <v/>
      </c>
      <c r="I458" s="22" t="str">
        <f aca="false">IF(E458="","",IFERROR(IF(F458&lt;=INDEX(Rates!$C$6:$C$30,MATCH(E458,Rates!$A$6:$A$30,0)),0,IF(D458="Yes",INDEX(Rates!$D$6:$D$30,MATCH(E458,Rates!$A$6:$A$30,0)),INDEX(Rates!$E$6:$E$30,MATCH(E458,Rates!$A$6:$A$30,0)))),0))</f>
        <v/>
      </c>
      <c r="J458" s="23" t="str">
        <f aca="false">IF(E458="","",ROUND(F458*I458,0))</f>
        <v/>
      </c>
      <c r="K458" s="24" t="str">
        <f aca="false">IF(OR(G458="",J458=0),"",IF(MONTH(G458)=3,DATE(YEAR(G458),Settings!$C$9,Settings!$C$8),DATE(YEAR(G458),MONTH(G458)+1,Settings!$C$7)))</f>
        <v/>
      </c>
      <c r="L458" s="21"/>
      <c r="M458" s="8"/>
      <c r="N458" s="10" t="str">
        <f aca="false">IF(E458="","",IF(J458=0,"Below threshold",IF(L458="",IF(Settings!$C$11&gt;K458,"Overdue - not deposited","Pending (not yet due)"),IF(L458&lt;=K458,"Deposited on time","Deposited late"))))</f>
        <v/>
      </c>
      <c r="O458" s="25" t="str">
        <f aca="false">IF(OR(J458="",J458=0,G458=""),"",IF(N458="Deposited on time",0,IF(N458="Pending (not yet due)",0,MAX(0,(YEAR(IF(L458="",Settings!$C$11,L458))-YEAR(G458))*12+MONTH(IF(L458="",Settings!$C$11,L458))-MONTH(G458)+1))))</f>
        <v/>
      </c>
      <c r="P458" s="23" t="str">
        <f aca="false">IF(O458="","",ROUND(J458*Settings!$C$10*O458,0))</f>
        <v/>
      </c>
    </row>
    <row r="459" customFormat="false" ht="15" hidden="false" customHeight="false" outlineLevel="0" collapsed="false">
      <c r="A459" s="8"/>
      <c r="B459" s="8"/>
      <c r="C459" s="8"/>
      <c r="D459" s="8"/>
      <c r="E459" s="8"/>
      <c r="F459" s="18"/>
      <c r="G459" s="21"/>
      <c r="H459" s="11" t="str">
        <f aca="false">IF(E459="","",IFERROR(INDEX(Rates!$B$6:$B$30,MATCH(E459,Rates!$A$6:$A$30,0)),"Not in rate table"))</f>
        <v/>
      </c>
      <c r="I459" s="22" t="str">
        <f aca="false">IF(E459="","",IFERROR(IF(F459&lt;=INDEX(Rates!$C$6:$C$30,MATCH(E459,Rates!$A$6:$A$30,0)),0,IF(D459="Yes",INDEX(Rates!$D$6:$D$30,MATCH(E459,Rates!$A$6:$A$30,0)),INDEX(Rates!$E$6:$E$30,MATCH(E459,Rates!$A$6:$A$30,0)))),0))</f>
        <v/>
      </c>
      <c r="J459" s="23" t="str">
        <f aca="false">IF(E459="","",ROUND(F459*I459,0))</f>
        <v/>
      </c>
      <c r="K459" s="24" t="str">
        <f aca="false">IF(OR(G459="",J459=0),"",IF(MONTH(G459)=3,DATE(YEAR(G459),Settings!$C$9,Settings!$C$8),DATE(YEAR(G459),MONTH(G459)+1,Settings!$C$7)))</f>
        <v/>
      </c>
      <c r="L459" s="21"/>
      <c r="M459" s="8"/>
      <c r="N459" s="10" t="str">
        <f aca="false">IF(E459="","",IF(J459=0,"Below threshold",IF(L459="",IF(Settings!$C$11&gt;K459,"Overdue - not deposited","Pending (not yet due)"),IF(L459&lt;=K459,"Deposited on time","Deposited late"))))</f>
        <v/>
      </c>
      <c r="O459" s="25" t="str">
        <f aca="false">IF(OR(J459="",J459=0,G459=""),"",IF(N459="Deposited on time",0,IF(N459="Pending (not yet due)",0,MAX(0,(YEAR(IF(L459="",Settings!$C$11,L459))-YEAR(G459))*12+MONTH(IF(L459="",Settings!$C$11,L459))-MONTH(G459)+1))))</f>
        <v/>
      </c>
      <c r="P459" s="23" t="str">
        <f aca="false">IF(O459="","",ROUND(J459*Settings!$C$10*O459,0))</f>
        <v/>
      </c>
    </row>
    <row r="460" customFormat="false" ht="15" hidden="false" customHeight="false" outlineLevel="0" collapsed="false">
      <c r="A460" s="8"/>
      <c r="B460" s="8"/>
      <c r="C460" s="8"/>
      <c r="D460" s="8"/>
      <c r="E460" s="8"/>
      <c r="F460" s="18"/>
      <c r="G460" s="21"/>
      <c r="H460" s="11" t="str">
        <f aca="false">IF(E460="","",IFERROR(INDEX(Rates!$B$6:$B$30,MATCH(E460,Rates!$A$6:$A$30,0)),"Not in rate table"))</f>
        <v/>
      </c>
      <c r="I460" s="22" t="str">
        <f aca="false">IF(E460="","",IFERROR(IF(F460&lt;=INDEX(Rates!$C$6:$C$30,MATCH(E460,Rates!$A$6:$A$30,0)),0,IF(D460="Yes",INDEX(Rates!$D$6:$D$30,MATCH(E460,Rates!$A$6:$A$30,0)),INDEX(Rates!$E$6:$E$30,MATCH(E460,Rates!$A$6:$A$30,0)))),0))</f>
        <v/>
      </c>
      <c r="J460" s="23" t="str">
        <f aca="false">IF(E460="","",ROUND(F460*I460,0))</f>
        <v/>
      </c>
      <c r="K460" s="24" t="str">
        <f aca="false">IF(OR(G460="",J460=0),"",IF(MONTH(G460)=3,DATE(YEAR(G460),Settings!$C$9,Settings!$C$8),DATE(YEAR(G460),MONTH(G460)+1,Settings!$C$7)))</f>
        <v/>
      </c>
      <c r="L460" s="21"/>
      <c r="M460" s="8"/>
      <c r="N460" s="10" t="str">
        <f aca="false">IF(E460="","",IF(J460=0,"Below threshold",IF(L460="",IF(Settings!$C$11&gt;K460,"Overdue - not deposited","Pending (not yet due)"),IF(L460&lt;=K460,"Deposited on time","Deposited late"))))</f>
        <v/>
      </c>
      <c r="O460" s="25" t="str">
        <f aca="false">IF(OR(J460="",J460=0,G460=""),"",IF(N460="Deposited on time",0,IF(N460="Pending (not yet due)",0,MAX(0,(YEAR(IF(L460="",Settings!$C$11,L460))-YEAR(G460))*12+MONTH(IF(L460="",Settings!$C$11,L460))-MONTH(G460)+1))))</f>
        <v/>
      </c>
      <c r="P460" s="23" t="str">
        <f aca="false">IF(O460="","",ROUND(J460*Settings!$C$10*O460,0))</f>
        <v/>
      </c>
    </row>
    <row r="461" customFormat="false" ht="15" hidden="false" customHeight="false" outlineLevel="0" collapsed="false">
      <c r="A461" s="8"/>
      <c r="B461" s="8"/>
      <c r="C461" s="8"/>
      <c r="D461" s="8"/>
      <c r="E461" s="8"/>
      <c r="F461" s="18"/>
      <c r="G461" s="21"/>
      <c r="H461" s="11" t="str">
        <f aca="false">IF(E461="","",IFERROR(INDEX(Rates!$B$6:$B$30,MATCH(E461,Rates!$A$6:$A$30,0)),"Not in rate table"))</f>
        <v/>
      </c>
      <c r="I461" s="22" t="str">
        <f aca="false">IF(E461="","",IFERROR(IF(F461&lt;=INDEX(Rates!$C$6:$C$30,MATCH(E461,Rates!$A$6:$A$30,0)),0,IF(D461="Yes",INDEX(Rates!$D$6:$D$30,MATCH(E461,Rates!$A$6:$A$30,0)),INDEX(Rates!$E$6:$E$30,MATCH(E461,Rates!$A$6:$A$30,0)))),0))</f>
        <v/>
      </c>
      <c r="J461" s="23" t="str">
        <f aca="false">IF(E461="","",ROUND(F461*I461,0))</f>
        <v/>
      </c>
      <c r="K461" s="24" t="str">
        <f aca="false">IF(OR(G461="",J461=0),"",IF(MONTH(G461)=3,DATE(YEAR(G461),Settings!$C$9,Settings!$C$8),DATE(YEAR(G461),MONTH(G461)+1,Settings!$C$7)))</f>
        <v/>
      </c>
      <c r="L461" s="21"/>
      <c r="M461" s="8"/>
      <c r="N461" s="10" t="str">
        <f aca="false">IF(E461="","",IF(J461=0,"Below threshold",IF(L461="",IF(Settings!$C$11&gt;K461,"Overdue - not deposited","Pending (not yet due)"),IF(L461&lt;=K461,"Deposited on time","Deposited late"))))</f>
        <v/>
      </c>
      <c r="O461" s="25" t="str">
        <f aca="false">IF(OR(J461="",J461=0,G461=""),"",IF(N461="Deposited on time",0,IF(N461="Pending (not yet due)",0,MAX(0,(YEAR(IF(L461="",Settings!$C$11,L461))-YEAR(G461))*12+MONTH(IF(L461="",Settings!$C$11,L461))-MONTH(G461)+1))))</f>
        <v/>
      </c>
      <c r="P461" s="23" t="str">
        <f aca="false">IF(O461="","",ROUND(J461*Settings!$C$10*O461,0))</f>
        <v/>
      </c>
    </row>
    <row r="462" customFormat="false" ht="15" hidden="false" customHeight="false" outlineLevel="0" collapsed="false">
      <c r="A462" s="8"/>
      <c r="B462" s="8"/>
      <c r="C462" s="8"/>
      <c r="D462" s="8"/>
      <c r="E462" s="8"/>
      <c r="F462" s="18"/>
      <c r="G462" s="21"/>
      <c r="H462" s="11" t="str">
        <f aca="false">IF(E462="","",IFERROR(INDEX(Rates!$B$6:$B$30,MATCH(E462,Rates!$A$6:$A$30,0)),"Not in rate table"))</f>
        <v/>
      </c>
      <c r="I462" s="22" t="str">
        <f aca="false">IF(E462="","",IFERROR(IF(F462&lt;=INDEX(Rates!$C$6:$C$30,MATCH(E462,Rates!$A$6:$A$30,0)),0,IF(D462="Yes",INDEX(Rates!$D$6:$D$30,MATCH(E462,Rates!$A$6:$A$30,0)),INDEX(Rates!$E$6:$E$30,MATCH(E462,Rates!$A$6:$A$30,0)))),0))</f>
        <v/>
      </c>
      <c r="J462" s="23" t="str">
        <f aca="false">IF(E462="","",ROUND(F462*I462,0))</f>
        <v/>
      </c>
      <c r="K462" s="24" t="str">
        <f aca="false">IF(OR(G462="",J462=0),"",IF(MONTH(G462)=3,DATE(YEAR(G462),Settings!$C$9,Settings!$C$8),DATE(YEAR(G462),MONTH(G462)+1,Settings!$C$7)))</f>
        <v/>
      </c>
      <c r="L462" s="21"/>
      <c r="M462" s="8"/>
      <c r="N462" s="10" t="str">
        <f aca="false">IF(E462="","",IF(J462=0,"Below threshold",IF(L462="",IF(Settings!$C$11&gt;K462,"Overdue - not deposited","Pending (not yet due)"),IF(L462&lt;=K462,"Deposited on time","Deposited late"))))</f>
        <v/>
      </c>
      <c r="O462" s="25" t="str">
        <f aca="false">IF(OR(J462="",J462=0,G462=""),"",IF(N462="Deposited on time",0,IF(N462="Pending (not yet due)",0,MAX(0,(YEAR(IF(L462="",Settings!$C$11,L462))-YEAR(G462))*12+MONTH(IF(L462="",Settings!$C$11,L462))-MONTH(G462)+1))))</f>
        <v/>
      </c>
      <c r="P462" s="23" t="str">
        <f aca="false">IF(O462="","",ROUND(J462*Settings!$C$10*O462,0))</f>
        <v/>
      </c>
    </row>
    <row r="463" customFormat="false" ht="15" hidden="false" customHeight="false" outlineLevel="0" collapsed="false">
      <c r="A463" s="8"/>
      <c r="B463" s="8"/>
      <c r="C463" s="8"/>
      <c r="D463" s="8"/>
      <c r="E463" s="8"/>
      <c r="F463" s="18"/>
      <c r="G463" s="21"/>
      <c r="H463" s="11" t="str">
        <f aca="false">IF(E463="","",IFERROR(INDEX(Rates!$B$6:$B$30,MATCH(E463,Rates!$A$6:$A$30,0)),"Not in rate table"))</f>
        <v/>
      </c>
      <c r="I463" s="22" t="str">
        <f aca="false">IF(E463="","",IFERROR(IF(F463&lt;=INDEX(Rates!$C$6:$C$30,MATCH(E463,Rates!$A$6:$A$30,0)),0,IF(D463="Yes",INDEX(Rates!$D$6:$D$30,MATCH(E463,Rates!$A$6:$A$30,0)),INDEX(Rates!$E$6:$E$30,MATCH(E463,Rates!$A$6:$A$30,0)))),0))</f>
        <v/>
      </c>
      <c r="J463" s="23" t="str">
        <f aca="false">IF(E463="","",ROUND(F463*I463,0))</f>
        <v/>
      </c>
      <c r="K463" s="24" t="str">
        <f aca="false">IF(OR(G463="",J463=0),"",IF(MONTH(G463)=3,DATE(YEAR(G463),Settings!$C$9,Settings!$C$8),DATE(YEAR(G463),MONTH(G463)+1,Settings!$C$7)))</f>
        <v/>
      </c>
      <c r="L463" s="21"/>
      <c r="M463" s="8"/>
      <c r="N463" s="10" t="str">
        <f aca="false">IF(E463="","",IF(J463=0,"Below threshold",IF(L463="",IF(Settings!$C$11&gt;K463,"Overdue - not deposited","Pending (not yet due)"),IF(L463&lt;=K463,"Deposited on time","Deposited late"))))</f>
        <v/>
      </c>
      <c r="O463" s="25" t="str">
        <f aca="false">IF(OR(J463="",J463=0,G463=""),"",IF(N463="Deposited on time",0,IF(N463="Pending (not yet due)",0,MAX(0,(YEAR(IF(L463="",Settings!$C$11,L463))-YEAR(G463))*12+MONTH(IF(L463="",Settings!$C$11,L463))-MONTH(G463)+1))))</f>
        <v/>
      </c>
      <c r="P463" s="23" t="str">
        <f aca="false">IF(O463="","",ROUND(J463*Settings!$C$10*O463,0))</f>
        <v/>
      </c>
    </row>
    <row r="464" customFormat="false" ht="15" hidden="false" customHeight="false" outlineLevel="0" collapsed="false">
      <c r="A464" s="8"/>
      <c r="B464" s="8"/>
      <c r="C464" s="8"/>
      <c r="D464" s="8"/>
      <c r="E464" s="8"/>
      <c r="F464" s="18"/>
      <c r="G464" s="21"/>
      <c r="H464" s="11" t="str">
        <f aca="false">IF(E464="","",IFERROR(INDEX(Rates!$B$6:$B$30,MATCH(E464,Rates!$A$6:$A$30,0)),"Not in rate table"))</f>
        <v/>
      </c>
      <c r="I464" s="22" t="str">
        <f aca="false">IF(E464="","",IFERROR(IF(F464&lt;=INDEX(Rates!$C$6:$C$30,MATCH(E464,Rates!$A$6:$A$30,0)),0,IF(D464="Yes",INDEX(Rates!$D$6:$D$30,MATCH(E464,Rates!$A$6:$A$30,0)),INDEX(Rates!$E$6:$E$30,MATCH(E464,Rates!$A$6:$A$30,0)))),0))</f>
        <v/>
      </c>
      <c r="J464" s="23" t="str">
        <f aca="false">IF(E464="","",ROUND(F464*I464,0))</f>
        <v/>
      </c>
      <c r="K464" s="24" t="str">
        <f aca="false">IF(OR(G464="",J464=0),"",IF(MONTH(G464)=3,DATE(YEAR(G464),Settings!$C$9,Settings!$C$8),DATE(YEAR(G464),MONTH(G464)+1,Settings!$C$7)))</f>
        <v/>
      </c>
      <c r="L464" s="21"/>
      <c r="M464" s="8"/>
      <c r="N464" s="10" t="str">
        <f aca="false">IF(E464="","",IF(J464=0,"Below threshold",IF(L464="",IF(Settings!$C$11&gt;K464,"Overdue - not deposited","Pending (not yet due)"),IF(L464&lt;=K464,"Deposited on time","Deposited late"))))</f>
        <v/>
      </c>
      <c r="O464" s="25" t="str">
        <f aca="false">IF(OR(J464="",J464=0,G464=""),"",IF(N464="Deposited on time",0,IF(N464="Pending (not yet due)",0,MAX(0,(YEAR(IF(L464="",Settings!$C$11,L464))-YEAR(G464))*12+MONTH(IF(L464="",Settings!$C$11,L464))-MONTH(G464)+1))))</f>
        <v/>
      </c>
      <c r="P464" s="23" t="str">
        <f aca="false">IF(O464="","",ROUND(J464*Settings!$C$10*O464,0))</f>
        <v/>
      </c>
    </row>
    <row r="465" customFormat="false" ht="15" hidden="false" customHeight="false" outlineLevel="0" collapsed="false">
      <c r="A465" s="8"/>
      <c r="B465" s="8"/>
      <c r="C465" s="8"/>
      <c r="D465" s="8"/>
      <c r="E465" s="8"/>
      <c r="F465" s="18"/>
      <c r="G465" s="21"/>
      <c r="H465" s="11" t="str">
        <f aca="false">IF(E465="","",IFERROR(INDEX(Rates!$B$6:$B$30,MATCH(E465,Rates!$A$6:$A$30,0)),"Not in rate table"))</f>
        <v/>
      </c>
      <c r="I465" s="22" t="str">
        <f aca="false">IF(E465="","",IFERROR(IF(F465&lt;=INDEX(Rates!$C$6:$C$30,MATCH(E465,Rates!$A$6:$A$30,0)),0,IF(D465="Yes",INDEX(Rates!$D$6:$D$30,MATCH(E465,Rates!$A$6:$A$30,0)),INDEX(Rates!$E$6:$E$30,MATCH(E465,Rates!$A$6:$A$30,0)))),0))</f>
        <v/>
      </c>
      <c r="J465" s="23" t="str">
        <f aca="false">IF(E465="","",ROUND(F465*I465,0))</f>
        <v/>
      </c>
      <c r="K465" s="24" t="str">
        <f aca="false">IF(OR(G465="",J465=0),"",IF(MONTH(G465)=3,DATE(YEAR(G465),Settings!$C$9,Settings!$C$8),DATE(YEAR(G465),MONTH(G465)+1,Settings!$C$7)))</f>
        <v/>
      </c>
      <c r="L465" s="21"/>
      <c r="M465" s="8"/>
      <c r="N465" s="10" t="str">
        <f aca="false">IF(E465="","",IF(J465=0,"Below threshold",IF(L465="",IF(Settings!$C$11&gt;K465,"Overdue - not deposited","Pending (not yet due)"),IF(L465&lt;=K465,"Deposited on time","Deposited late"))))</f>
        <v/>
      </c>
      <c r="O465" s="25" t="str">
        <f aca="false">IF(OR(J465="",J465=0,G465=""),"",IF(N465="Deposited on time",0,IF(N465="Pending (not yet due)",0,MAX(0,(YEAR(IF(L465="",Settings!$C$11,L465))-YEAR(G465))*12+MONTH(IF(L465="",Settings!$C$11,L465))-MONTH(G465)+1))))</f>
        <v/>
      </c>
      <c r="P465" s="23" t="str">
        <f aca="false">IF(O465="","",ROUND(J465*Settings!$C$10*O465,0))</f>
        <v/>
      </c>
    </row>
    <row r="466" customFormat="false" ht="15" hidden="false" customHeight="false" outlineLevel="0" collapsed="false">
      <c r="A466" s="8"/>
      <c r="B466" s="8"/>
      <c r="C466" s="8"/>
      <c r="D466" s="8"/>
      <c r="E466" s="8"/>
      <c r="F466" s="18"/>
      <c r="G466" s="21"/>
      <c r="H466" s="11" t="str">
        <f aca="false">IF(E466="","",IFERROR(INDEX(Rates!$B$6:$B$30,MATCH(E466,Rates!$A$6:$A$30,0)),"Not in rate table"))</f>
        <v/>
      </c>
      <c r="I466" s="22" t="str">
        <f aca="false">IF(E466="","",IFERROR(IF(F466&lt;=INDEX(Rates!$C$6:$C$30,MATCH(E466,Rates!$A$6:$A$30,0)),0,IF(D466="Yes",INDEX(Rates!$D$6:$D$30,MATCH(E466,Rates!$A$6:$A$30,0)),INDEX(Rates!$E$6:$E$30,MATCH(E466,Rates!$A$6:$A$30,0)))),0))</f>
        <v/>
      </c>
      <c r="J466" s="23" t="str">
        <f aca="false">IF(E466="","",ROUND(F466*I466,0))</f>
        <v/>
      </c>
      <c r="K466" s="24" t="str">
        <f aca="false">IF(OR(G466="",J466=0),"",IF(MONTH(G466)=3,DATE(YEAR(G466),Settings!$C$9,Settings!$C$8),DATE(YEAR(G466),MONTH(G466)+1,Settings!$C$7)))</f>
        <v/>
      </c>
      <c r="L466" s="21"/>
      <c r="M466" s="8"/>
      <c r="N466" s="10" t="str">
        <f aca="false">IF(E466="","",IF(J466=0,"Below threshold",IF(L466="",IF(Settings!$C$11&gt;K466,"Overdue - not deposited","Pending (not yet due)"),IF(L466&lt;=K466,"Deposited on time","Deposited late"))))</f>
        <v/>
      </c>
      <c r="O466" s="25" t="str">
        <f aca="false">IF(OR(J466="",J466=0,G466=""),"",IF(N466="Deposited on time",0,IF(N466="Pending (not yet due)",0,MAX(0,(YEAR(IF(L466="",Settings!$C$11,L466))-YEAR(G466))*12+MONTH(IF(L466="",Settings!$C$11,L466))-MONTH(G466)+1))))</f>
        <v/>
      </c>
      <c r="P466" s="23" t="str">
        <f aca="false">IF(O466="","",ROUND(J466*Settings!$C$10*O466,0))</f>
        <v/>
      </c>
    </row>
    <row r="467" customFormat="false" ht="15" hidden="false" customHeight="false" outlineLevel="0" collapsed="false">
      <c r="A467" s="8"/>
      <c r="B467" s="8"/>
      <c r="C467" s="8"/>
      <c r="D467" s="8"/>
      <c r="E467" s="8"/>
      <c r="F467" s="18"/>
      <c r="G467" s="21"/>
      <c r="H467" s="11" t="str">
        <f aca="false">IF(E467="","",IFERROR(INDEX(Rates!$B$6:$B$30,MATCH(E467,Rates!$A$6:$A$30,0)),"Not in rate table"))</f>
        <v/>
      </c>
      <c r="I467" s="22" t="str">
        <f aca="false">IF(E467="","",IFERROR(IF(F467&lt;=INDEX(Rates!$C$6:$C$30,MATCH(E467,Rates!$A$6:$A$30,0)),0,IF(D467="Yes",INDEX(Rates!$D$6:$D$30,MATCH(E467,Rates!$A$6:$A$30,0)),INDEX(Rates!$E$6:$E$30,MATCH(E467,Rates!$A$6:$A$30,0)))),0))</f>
        <v/>
      </c>
      <c r="J467" s="23" t="str">
        <f aca="false">IF(E467="","",ROUND(F467*I467,0))</f>
        <v/>
      </c>
      <c r="K467" s="24" t="str">
        <f aca="false">IF(OR(G467="",J467=0),"",IF(MONTH(G467)=3,DATE(YEAR(G467),Settings!$C$9,Settings!$C$8),DATE(YEAR(G467),MONTH(G467)+1,Settings!$C$7)))</f>
        <v/>
      </c>
      <c r="L467" s="21"/>
      <c r="M467" s="8"/>
      <c r="N467" s="10" t="str">
        <f aca="false">IF(E467="","",IF(J467=0,"Below threshold",IF(L467="",IF(Settings!$C$11&gt;K467,"Overdue - not deposited","Pending (not yet due)"),IF(L467&lt;=K467,"Deposited on time","Deposited late"))))</f>
        <v/>
      </c>
      <c r="O467" s="25" t="str">
        <f aca="false">IF(OR(J467="",J467=0,G467=""),"",IF(N467="Deposited on time",0,IF(N467="Pending (not yet due)",0,MAX(0,(YEAR(IF(L467="",Settings!$C$11,L467))-YEAR(G467))*12+MONTH(IF(L467="",Settings!$C$11,L467))-MONTH(G467)+1))))</f>
        <v/>
      </c>
      <c r="P467" s="23" t="str">
        <f aca="false">IF(O467="","",ROUND(J467*Settings!$C$10*O467,0))</f>
        <v/>
      </c>
    </row>
    <row r="468" customFormat="false" ht="15" hidden="false" customHeight="false" outlineLevel="0" collapsed="false">
      <c r="A468" s="8"/>
      <c r="B468" s="8"/>
      <c r="C468" s="8"/>
      <c r="D468" s="8"/>
      <c r="E468" s="8"/>
      <c r="F468" s="18"/>
      <c r="G468" s="21"/>
      <c r="H468" s="11" t="str">
        <f aca="false">IF(E468="","",IFERROR(INDEX(Rates!$B$6:$B$30,MATCH(E468,Rates!$A$6:$A$30,0)),"Not in rate table"))</f>
        <v/>
      </c>
      <c r="I468" s="22" t="str">
        <f aca="false">IF(E468="","",IFERROR(IF(F468&lt;=INDEX(Rates!$C$6:$C$30,MATCH(E468,Rates!$A$6:$A$30,0)),0,IF(D468="Yes",INDEX(Rates!$D$6:$D$30,MATCH(E468,Rates!$A$6:$A$30,0)),INDEX(Rates!$E$6:$E$30,MATCH(E468,Rates!$A$6:$A$30,0)))),0))</f>
        <v/>
      </c>
      <c r="J468" s="23" t="str">
        <f aca="false">IF(E468="","",ROUND(F468*I468,0))</f>
        <v/>
      </c>
      <c r="K468" s="24" t="str">
        <f aca="false">IF(OR(G468="",J468=0),"",IF(MONTH(G468)=3,DATE(YEAR(G468),Settings!$C$9,Settings!$C$8),DATE(YEAR(G468),MONTH(G468)+1,Settings!$C$7)))</f>
        <v/>
      </c>
      <c r="L468" s="21"/>
      <c r="M468" s="8"/>
      <c r="N468" s="10" t="str">
        <f aca="false">IF(E468="","",IF(J468=0,"Below threshold",IF(L468="",IF(Settings!$C$11&gt;K468,"Overdue - not deposited","Pending (not yet due)"),IF(L468&lt;=K468,"Deposited on time","Deposited late"))))</f>
        <v/>
      </c>
      <c r="O468" s="25" t="str">
        <f aca="false">IF(OR(J468="",J468=0,G468=""),"",IF(N468="Deposited on time",0,IF(N468="Pending (not yet due)",0,MAX(0,(YEAR(IF(L468="",Settings!$C$11,L468))-YEAR(G468))*12+MONTH(IF(L468="",Settings!$C$11,L468))-MONTH(G468)+1))))</f>
        <v/>
      </c>
      <c r="P468" s="23" t="str">
        <f aca="false">IF(O468="","",ROUND(J468*Settings!$C$10*O468,0))</f>
        <v/>
      </c>
    </row>
    <row r="469" customFormat="false" ht="15" hidden="false" customHeight="false" outlineLevel="0" collapsed="false">
      <c r="A469" s="8"/>
      <c r="B469" s="8"/>
      <c r="C469" s="8"/>
      <c r="D469" s="8"/>
      <c r="E469" s="8"/>
      <c r="F469" s="18"/>
      <c r="G469" s="21"/>
      <c r="H469" s="11" t="str">
        <f aca="false">IF(E469="","",IFERROR(INDEX(Rates!$B$6:$B$30,MATCH(E469,Rates!$A$6:$A$30,0)),"Not in rate table"))</f>
        <v/>
      </c>
      <c r="I469" s="22" t="str">
        <f aca="false">IF(E469="","",IFERROR(IF(F469&lt;=INDEX(Rates!$C$6:$C$30,MATCH(E469,Rates!$A$6:$A$30,0)),0,IF(D469="Yes",INDEX(Rates!$D$6:$D$30,MATCH(E469,Rates!$A$6:$A$30,0)),INDEX(Rates!$E$6:$E$30,MATCH(E469,Rates!$A$6:$A$30,0)))),0))</f>
        <v/>
      </c>
      <c r="J469" s="23" t="str">
        <f aca="false">IF(E469="","",ROUND(F469*I469,0))</f>
        <v/>
      </c>
      <c r="K469" s="24" t="str">
        <f aca="false">IF(OR(G469="",J469=0),"",IF(MONTH(G469)=3,DATE(YEAR(G469),Settings!$C$9,Settings!$C$8),DATE(YEAR(G469),MONTH(G469)+1,Settings!$C$7)))</f>
        <v/>
      </c>
      <c r="L469" s="21"/>
      <c r="M469" s="8"/>
      <c r="N469" s="10" t="str">
        <f aca="false">IF(E469="","",IF(J469=0,"Below threshold",IF(L469="",IF(Settings!$C$11&gt;K469,"Overdue - not deposited","Pending (not yet due)"),IF(L469&lt;=K469,"Deposited on time","Deposited late"))))</f>
        <v/>
      </c>
      <c r="O469" s="25" t="str">
        <f aca="false">IF(OR(J469="",J469=0,G469=""),"",IF(N469="Deposited on time",0,IF(N469="Pending (not yet due)",0,MAX(0,(YEAR(IF(L469="",Settings!$C$11,L469))-YEAR(G469))*12+MONTH(IF(L469="",Settings!$C$11,L469))-MONTH(G469)+1))))</f>
        <v/>
      </c>
      <c r="P469" s="23" t="str">
        <f aca="false">IF(O469="","",ROUND(J469*Settings!$C$10*O469,0))</f>
        <v/>
      </c>
    </row>
    <row r="470" customFormat="false" ht="15" hidden="false" customHeight="false" outlineLevel="0" collapsed="false">
      <c r="A470" s="8"/>
      <c r="B470" s="8"/>
      <c r="C470" s="8"/>
      <c r="D470" s="8"/>
      <c r="E470" s="8"/>
      <c r="F470" s="18"/>
      <c r="G470" s="21"/>
      <c r="H470" s="11" t="str">
        <f aca="false">IF(E470="","",IFERROR(INDEX(Rates!$B$6:$B$30,MATCH(E470,Rates!$A$6:$A$30,0)),"Not in rate table"))</f>
        <v/>
      </c>
      <c r="I470" s="22" t="str">
        <f aca="false">IF(E470="","",IFERROR(IF(F470&lt;=INDEX(Rates!$C$6:$C$30,MATCH(E470,Rates!$A$6:$A$30,0)),0,IF(D470="Yes",INDEX(Rates!$D$6:$D$30,MATCH(E470,Rates!$A$6:$A$30,0)),INDEX(Rates!$E$6:$E$30,MATCH(E470,Rates!$A$6:$A$30,0)))),0))</f>
        <v/>
      </c>
      <c r="J470" s="23" t="str">
        <f aca="false">IF(E470="","",ROUND(F470*I470,0))</f>
        <v/>
      </c>
      <c r="K470" s="24" t="str">
        <f aca="false">IF(OR(G470="",J470=0),"",IF(MONTH(G470)=3,DATE(YEAR(G470),Settings!$C$9,Settings!$C$8),DATE(YEAR(G470),MONTH(G470)+1,Settings!$C$7)))</f>
        <v/>
      </c>
      <c r="L470" s="21"/>
      <c r="M470" s="8"/>
      <c r="N470" s="10" t="str">
        <f aca="false">IF(E470="","",IF(J470=0,"Below threshold",IF(L470="",IF(Settings!$C$11&gt;K470,"Overdue - not deposited","Pending (not yet due)"),IF(L470&lt;=K470,"Deposited on time","Deposited late"))))</f>
        <v/>
      </c>
      <c r="O470" s="25" t="str">
        <f aca="false">IF(OR(J470="",J470=0,G470=""),"",IF(N470="Deposited on time",0,IF(N470="Pending (not yet due)",0,MAX(0,(YEAR(IF(L470="",Settings!$C$11,L470))-YEAR(G470))*12+MONTH(IF(L470="",Settings!$C$11,L470))-MONTH(G470)+1))))</f>
        <v/>
      </c>
      <c r="P470" s="23" t="str">
        <f aca="false">IF(O470="","",ROUND(J470*Settings!$C$10*O470,0))</f>
        <v/>
      </c>
    </row>
    <row r="471" customFormat="false" ht="15" hidden="false" customHeight="false" outlineLevel="0" collapsed="false">
      <c r="A471" s="8"/>
      <c r="B471" s="8"/>
      <c r="C471" s="8"/>
      <c r="D471" s="8"/>
      <c r="E471" s="8"/>
      <c r="F471" s="18"/>
      <c r="G471" s="21"/>
      <c r="H471" s="11" t="str">
        <f aca="false">IF(E471="","",IFERROR(INDEX(Rates!$B$6:$B$30,MATCH(E471,Rates!$A$6:$A$30,0)),"Not in rate table"))</f>
        <v/>
      </c>
      <c r="I471" s="22" t="str">
        <f aca="false">IF(E471="","",IFERROR(IF(F471&lt;=INDEX(Rates!$C$6:$C$30,MATCH(E471,Rates!$A$6:$A$30,0)),0,IF(D471="Yes",INDEX(Rates!$D$6:$D$30,MATCH(E471,Rates!$A$6:$A$30,0)),INDEX(Rates!$E$6:$E$30,MATCH(E471,Rates!$A$6:$A$30,0)))),0))</f>
        <v/>
      </c>
      <c r="J471" s="23" t="str">
        <f aca="false">IF(E471="","",ROUND(F471*I471,0))</f>
        <v/>
      </c>
      <c r="K471" s="24" t="str">
        <f aca="false">IF(OR(G471="",J471=0),"",IF(MONTH(G471)=3,DATE(YEAR(G471),Settings!$C$9,Settings!$C$8),DATE(YEAR(G471),MONTH(G471)+1,Settings!$C$7)))</f>
        <v/>
      </c>
      <c r="L471" s="21"/>
      <c r="M471" s="8"/>
      <c r="N471" s="10" t="str">
        <f aca="false">IF(E471="","",IF(J471=0,"Below threshold",IF(L471="",IF(Settings!$C$11&gt;K471,"Overdue - not deposited","Pending (not yet due)"),IF(L471&lt;=K471,"Deposited on time","Deposited late"))))</f>
        <v/>
      </c>
      <c r="O471" s="25" t="str">
        <f aca="false">IF(OR(J471="",J471=0,G471=""),"",IF(N471="Deposited on time",0,IF(N471="Pending (not yet due)",0,MAX(0,(YEAR(IF(L471="",Settings!$C$11,L471))-YEAR(G471))*12+MONTH(IF(L471="",Settings!$C$11,L471))-MONTH(G471)+1))))</f>
        <v/>
      </c>
      <c r="P471" s="23" t="str">
        <f aca="false">IF(O471="","",ROUND(J471*Settings!$C$10*O471,0))</f>
        <v/>
      </c>
    </row>
    <row r="472" customFormat="false" ht="15" hidden="false" customHeight="false" outlineLevel="0" collapsed="false">
      <c r="A472" s="8"/>
      <c r="B472" s="8"/>
      <c r="C472" s="8"/>
      <c r="D472" s="8"/>
      <c r="E472" s="8"/>
      <c r="F472" s="18"/>
      <c r="G472" s="21"/>
      <c r="H472" s="11" t="str">
        <f aca="false">IF(E472="","",IFERROR(INDEX(Rates!$B$6:$B$30,MATCH(E472,Rates!$A$6:$A$30,0)),"Not in rate table"))</f>
        <v/>
      </c>
      <c r="I472" s="22" t="str">
        <f aca="false">IF(E472="","",IFERROR(IF(F472&lt;=INDEX(Rates!$C$6:$C$30,MATCH(E472,Rates!$A$6:$A$30,0)),0,IF(D472="Yes",INDEX(Rates!$D$6:$D$30,MATCH(E472,Rates!$A$6:$A$30,0)),INDEX(Rates!$E$6:$E$30,MATCH(E472,Rates!$A$6:$A$30,0)))),0))</f>
        <v/>
      </c>
      <c r="J472" s="23" t="str">
        <f aca="false">IF(E472="","",ROUND(F472*I472,0))</f>
        <v/>
      </c>
      <c r="K472" s="24" t="str">
        <f aca="false">IF(OR(G472="",J472=0),"",IF(MONTH(G472)=3,DATE(YEAR(G472),Settings!$C$9,Settings!$C$8),DATE(YEAR(G472),MONTH(G472)+1,Settings!$C$7)))</f>
        <v/>
      </c>
      <c r="L472" s="21"/>
      <c r="M472" s="8"/>
      <c r="N472" s="10" t="str">
        <f aca="false">IF(E472="","",IF(J472=0,"Below threshold",IF(L472="",IF(Settings!$C$11&gt;K472,"Overdue - not deposited","Pending (not yet due)"),IF(L472&lt;=K472,"Deposited on time","Deposited late"))))</f>
        <v/>
      </c>
      <c r="O472" s="25" t="str">
        <f aca="false">IF(OR(J472="",J472=0,G472=""),"",IF(N472="Deposited on time",0,IF(N472="Pending (not yet due)",0,MAX(0,(YEAR(IF(L472="",Settings!$C$11,L472))-YEAR(G472))*12+MONTH(IF(L472="",Settings!$C$11,L472))-MONTH(G472)+1))))</f>
        <v/>
      </c>
      <c r="P472" s="23" t="str">
        <f aca="false">IF(O472="","",ROUND(J472*Settings!$C$10*O472,0))</f>
        <v/>
      </c>
    </row>
    <row r="473" customFormat="false" ht="15" hidden="false" customHeight="false" outlineLevel="0" collapsed="false">
      <c r="A473" s="8"/>
      <c r="B473" s="8"/>
      <c r="C473" s="8"/>
      <c r="D473" s="8"/>
      <c r="E473" s="8"/>
      <c r="F473" s="18"/>
      <c r="G473" s="21"/>
      <c r="H473" s="11" t="str">
        <f aca="false">IF(E473="","",IFERROR(INDEX(Rates!$B$6:$B$30,MATCH(E473,Rates!$A$6:$A$30,0)),"Not in rate table"))</f>
        <v/>
      </c>
      <c r="I473" s="22" t="str">
        <f aca="false">IF(E473="","",IFERROR(IF(F473&lt;=INDEX(Rates!$C$6:$C$30,MATCH(E473,Rates!$A$6:$A$30,0)),0,IF(D473="Yes",INDEX(Rates!$D$6:$D$30,MATCH(E473,Rates!$A$6:$A$30,0)),INDEX(Rates!$E$6:$E$30,MATCH(E473,Rates!$A$6:$A$30,0)))),0))</f>
        <v/>
      </c>
      <c r="J473" s="23" t="str">
        <f aca="false">IF(E473="","",ROUND(F473*I473,0))</f>
        <v/>
      </c>
      <c r="K473" s="24" t="str">
        <f aca="false">IF(OR(G473="",J473=0),"",IF(MONTH(G473)=3,DATE(YEAR(G473),Settings!$C$9,Settings!$C$8),DATE(YEAR(G473),MONTH(G473)+1,Settings!$C$7)))</f>
        <v/>
      </c>
      <c r="L473" s="21"/>
      <c r="M473" s="8"/>
      <c r="N473" s="10" t="str">
        <f aca="false">IF(E473="","",IF(J473=0,"Below threshold",IF(L473="",IF(Settings!$C$11&gt;K473,"Overdue - not deposited","Pending (not yet due)"),IF(L473&lt;=K473,"Deposited on time","Deposited late"))))</f>
        <v/>
      </c>
      <c r="O473" s="25" t="str">
        <f aca="false">IF(OR(J473="",J473=0,G473=""),"",IF(N473="Deposited on time",0,IF(N473="Pending (not yet due)",0,MAX(0,(YEAR(IF(L473="",Settings!$C$11,L473))-YEAR(G473))*12+MONTH(IF(L473="",Settings!$C$11,L473))-MONTH(G473)+1))))</f>
        <v/>
      </c>
      <c r="P473" s="23" t="str">
        <f aca="false">IF(O473="","",ROUND(J473*Settings!$C$10*O473,0))</f>
        <v/>
      </c>
    </row>
    <row r="474" customFormat="false" ht="15" hidden="false" customHeight="false" outlineLevel="0" collapsed="false">
      <c r="A474" s="8"/>
      <c r="B474" s="8"/>
      <c r="C474" s="8"/>
      <c r="D474" s="8"/>
      <c r="E474" s="8"/>
      <c r="F474" s="18"/>
      <c r="G474" s="21"/>
      <c r="H474" s="11" t="str">
        <f aca="false">IF(E474="","",IFERROR(INDEX(Rates!$B$6:$B$30,MATCH(E474,Rates!$A$6:$A$30,0)),"Not in rate table"))</f>
        <v/>
      </c>
      <c r="I474" s="22" t="str">
        <f aca="false">IF(E474="","",IFERROR(IF(F474&lt;=INDEX(Rates!$C$6:$C$30,MATCH(E474,Rates!$A$6:$A$30,0)),0,IF(D474="Yes",INDEX(Rates!$D$6:$D$30,MATCH(E474,Rates!$A$6:$A$30,0)),INDEX(Rates!$E$6:$E$30,MATCH(E474,Rates!$A$6:$A$30,0)))),0))</f>
        <v/>
      </c>
      <c r="J474" s="23" t="str">
        <f aca="false">IF(E474="","",ROUND(F474*I474,0))</f>
        <v/>
      </c>
      <c r="K474" s="24" t="str">
        <f aca="false">IF(OR(G474="",J474=0),"",IF(MONTH(G474)=3,DATE(YEAR(G474),Settings!$C$9,Settings!$C$8),DATE(YEAR(G474),MONTH(G474)+1,Settings!$C$7)))</f>
        <v/>
      </c>
      <c r="L474" s="21"/>
      <c r="M474" s="8"/>
      <c r="N474" s="10" t="str">
        <f aca="false">IF(E474="","",IF(J474=0,"Below threshold",IF(L474="",IF(Settings!$C$11&gt;K474,"Overdue - not deposited","Pending (not yet due)"),IF(L474&lt;=K474,"Deposited on time","Deposited late"))))</f>
        <v/>
      </c>
      <c r="O474" s="25" t="str">
        <f aca="false">IF(OR(J474="",J474=0,G474=""),"",IF(N474="Deposited on time",0,IF(N474="Pending (not yet due)",0,MAX(0,(YEAR(IF(L474="",Settings!$C$11,L474))-YEAR(G474))*12+MONTH(IF(L474="",Settings!$C$11,L474))-MONTH(G474)+1))))</f>
        <v/>
      </c>
      <c r="P474" s="23" t="str">
        <f aca="false">IF(O474="","",ROUND(J474*Settings!$C$10*O474,0))</f>
        <v/>
      </c>
    </row>
    <row r="475" customFormat="false" ht="15" hidden="false" customHeight="false" outlineLevel="0" collapsed="false">
      <c r="A475" s="8"/>
      <c r="B475" s="8"/>
      <c r="C475" s="8"/>
      <c r="D475" s="8"/>
      <c r="E475" s="8"/>
      <c r="F475" s="18"/>
      <c r="G475" s="21"/>
      <c r="H475" s="11" t="str">
        <f aca="false">IF(E475="","",IFERROR(INDEX(Rates!$B$6:$B$30,MATCH(E475,Rates!$A$6:$A$30,0)),"Not in rate table"))</f>
        <v/>
      </c>
      <c r="I475" s="22" t="str">
        <f aca="false">IF(E475="","",IFERROR(IF(F475&lt;=INDEX(Rates!$C$6:$C$30,MATCH(E475,Rates!$A$6:$A$30,0)),0,IF(D475="Yes",INDEX(Rates!$D$6:$D$30,MATCH(E475,Rates!$A$6:$A$30,0)),INDEX(Rates!$E$6:$E$30,MATCH(E475,Rates!$A$6:$A$30,0)))),0))</f>
        <v/>
      </c>
      <c r="J475" s="23" t="str">
        <f aca="false">IF(E475="","",ROUND(F475*I475,0))</f>
        <v/>
      </c>
      <c r="K475" s="24" t="str">
        <f aca="false">IF(OR(G475="",J475=0),"",IF(MONTH(G475)=3,DATE(YEAR(G475),Settings!$C$9,Settings!$C$8),DATE(YEAR(G475),MONTH(G475)+1,Settings!$C$7)))</f>
        <v/>
      </c>
      <c r="L475" s="21"/>
      <c r="M475" s="8"/>
      <c r="N475" s="10" t="str">
        <f aca="false">IF(E475="","",IF(J475=0,"Below threshold",IF(L475="",IF(Settings!$C$11&gt;K475,"Overdue - not deposited","Pending (not yet due)"),IF(L475&lt;=K475,"Deposited on time","Deposited late"))))</f>
        <v/>
      </c>
      <c r="O475" s="25" t="str">
        <f aca="false">IF(OR(J475="",J475=0,G475=""),"",IF(N475="Deposited on time",0,IF(N475="Pending (not yet due)",0,MAX(0,(YEAR(IF(L475="",Settings!$C$11,L475))-YEAR(G475))*12+MONTH(IF(L475="",Settings!$C$11,L475))-MONTH(G475)+1))))</f>
        <v/>
      </c>
      <c r="P475" s="23" t="str">
        <f aca="false">IF(O475="","",ROUND(J475*Settings!$C$10*O475,0))</f>
        <v/>
      </c>
    </row>
    <row r="476" customFormat="false" ht="15" hidden="false" customHeight="false" outlineLevel="0" collapsed="false">
      <c r="A476" s="8"/>
      <c r="B476" s="8"/>
      <c r="C476" s="8"/>
      <c r="D476" s="8"/>
      <c r="E476" s="8"/>
      <c r="F476" s="18"/>
      <c r="G476" s="21"/>
      <c r="H476" s="11" t="str">
        <f aca="false">IF(E476="","",IFERROR(INDEX(Rates!$B$6:$B$30,MATCH(E476,Rates!$A$6:$A$30,0)),"Not in rate table"))</f>
        <v/>
      </c>
      <c r="I476" s="22" t="str">
        <f aca="false">IF(E476="","",IFERROR(IF(F476&lt;=INDEX(Rates!$C$6:$C$30,MATCH(E476,Rates!$A$6:$A$30,0)),0,IF(D476="Yes",INDEX(Rates!$D$6:$D$30,MATCH(E476,Rates!$A$6:$A$30,0)),INDEX(Rates!$E$6:$E$30,MATCH(E476,Rates!$A$6:$A$30,0)))),0))</f>
        <v/>
      </c>
      <c r="J476" s="23" t="str">
        <f aca="false">IF(E476="","",ROUND(F476*I476,0))</f>
        <v/>
      </c>
      <c r="K476" s="24" t="str">
        <f aca="false">IF(OR(G476="",J476=0),"",IF(MONTH(G476)=3,DATE(YEAR(G476),Settings!$C$9,Settings!$C$8),DATE(YEAR(G476),MONTH(G476)+1,Settings!$C$7)))</f>
        <v/>
      </c>
      <c r="L476" s="21"/>
      <c r="M476" s="8"/>
      <c r="N476" s="10" t="str">
        <f aca="false">IF(E476="","",IF(J476=0,"Below threshold",IF(L476="",IF(Settings!$C$11&gt;K476,"Overdue - not deposited","Pending (not yet due)"),IF(L476&lt;=K476,"Deposited on time","Deposited late"))))</f>
        <v/>
      </c>
      <c r="O476" s="25" t="str">
        <f aca="false">IF(OR(J476="",J476=0,G476=""),"",IF(N476="Deposited on time",0,IF(N476="Pending (not yet due)",0,MAX(0,(YEAR(IF(L476="",Settings!$C$11,L476))-YEAR(G476))*12+MONTH(IF(L476="",Settings!$C$11,L476))-MONTH(G476)+1))))</f>
        <v/>
      </c>
      <c r="P476" s="23" t="str">
        <f aca="false">IF(O476="","",ROUND(J476*Settings!$C$10*O476,0))</f>
        <v/>
      </c>
    </row>
    <row r="477" customFormat="false" ht="15" hidden="false" customHeight="false" outlineLevel="0" collapsed="false">
      <c r="A477" s="8"/>
      <c r="B477" s="8"/>
      <c r="C477" s="8"/>
      <c r="D477" s="8"/>
      <c r="E477" s="8"/>
      <c r="F477" s="18"/>
      <c r="G477" s="21"/>
      <c r="H477" s="11" t="str">
        <f aca="false">IF(E477="","",IFERROR(INDEX(Rates!$B$6:$B$30,MATCH(E477,Rates!$A$6:$A$30,0)),"Not in rate table"))</f>
        <v/>
      </c>
      <c r="I477" s="22" t="str">
        <f aca="false">IF(E477="","",IFERROR(IF(F477&lt;=INDEX(Rates!$C$6:$C$30,MATCH(E477,Rates!$A$6:$A$30,0)),0,IF(D477="Yes",INDEX(Rates!$D$6:$D$30,MATCH(E477,Rates!$A$6:$A$30,0)),INDEX(Rates!$E$6:$E$30,MATCH(E477,Rates!$A$6:$A$30,0)))),0))</f>
        <v/>
      </c>
      <c r="J477" s="23" t="str">
        <f aca="false">IF(E477="","",ROUND(F477*I477,0))</f>
        <v/>
      </c>
      <c r="K477" s="24" t="str">
        <f aca="false">IF(OR(G477="",J477=0),"",IF(MONTH(G477)=3,DATE(YEAR(G477),Settings!$C$9,Settings!$C$8),DATE(YEAR(G477),MONTH(G477)+1,Settings!$C$7)))</f>
        <v/>
      </c>
      <c r="L477" s="21"/>
      <c r="M477" s="8"/>
      <c r="N477" s="10" t="str">
        <f aca="false">IF(E477="","",IF(J477=0,"Below threshold",IF(L477="",IF(Settings!$C$11&gt;K477,"Overdue - not deposited","Pending (not yet due)"),IF(L477&lt;=K477,"Deposited on time","Deposited late"))))</f>
        <v/>
      </c>
      <c r="O477" s="25" t="str">
        <f aca="false">IF(OR(J477="",J477=0,G477=""),"",IF(N477="Deposited on time",0,IF(N477="Pending (not yet due)",0,MAX(0,(YEAR(IF(L477="",Settings!$C$11,L477))-YEAR(G477))*12+MONTH(IF(L477="",Settings!$C$11,L477))-MONTH(G477)+1))))</f>
        <v/>
      </c>
      <c r="P477" s="23" t="str">
        <f aca="false">IF(O477="","",ROUND(J477*Settings!$C$10*O477,0))</f>
        <v/>
      </c>
    </row>
    <row r="478" customFormat="false" ht="15" hidden="false" customHeight="false" outlineLevel="0" collapsed="false">
      <c r="A478" s="8"/>
      <c r="B478" s="8"/>
      <c r="C478" s="8"/>
      <c r="D478" s="8"/>
      <c r="E478" s="8"/>
      <c r="F478" s="18"/>
      <c r="G478" s="21"/>
      <c r="H478" s="11" t="str">
        <f aca="false">IF(E478="","",IFERROR(INDEX(Rates!$B$6:$B$30,MATCH(E478,Rates!$A$6:$A$30,0)),"Not in rate table"))</f>
        <v/>
      </c>
      <c r="I478" s="22" t="str">
        <f aca="false">IF(E478="","",IFERROR(IF(F478&lt;=INDEX(Rates!$C$6:$C$30,MATCH(E478,Rates!$A$6:$A$30,0)),0,IF(D478="Yes",INDEX(Rates!$D$6:$D$30,MATCH(E478,Rates!$A$6:$A$30,0)),INDEX(Rates!$E$6:$E$30,MATCH(E478,Rates!$A$6:$A$30,0)))),0))</f>
        <v/>
      </c>
      <c r="J478" s="23" t="str">
        <f aca="false">IF(E478="","",ROUND(F478*I478,0))</f>
        <v/>
      </c>
      <c r="K478" s="24" t="str">
        <f aca="false">IF(OR(G478="",J478=0),"",IF(MONTH(G478)=3,DATE(YEAR(G478),Settings!$C$9,Settings!$C$8),DATE(YEAR(G478),MONTH(G478)+1,Settings!$C$7)))</f>
        <v/>
      </c>
      <c r="L478" s="21"/>
      <c r="M478" s="8"/>
      <c r="N478" s="10" t="str">
        <f aca="false">IF(E478="","",IF(J478=0,"Below threshold",IF(L478="",IF(Settings!$C$11&gt;K478,"Overdue - not deposited","Pending (not yet due)"),IF(L478&lt;=K478,"Deposited on time","Deposited late"))))</f>
        <v/>
      </c>
      <c r="O478" s="25" t="str">
        <f aca="false">IF(OR(J478="",J478=0,G478=""),"",IF(N478="Deposited on time",0,IF(N478="Pending (not yet due)",0,MAX(0,(YEAR(IF(L478="",Settings!$C$11,L478))-YEAR(G478))*12+MONTH(IF(L478="",Settings!$C$11,L478))-MONTH(G478)+1))))</f>
        <v/>
      </c>
      <c r="P478" s="23" t="str">
        <f aca="false">IF(O478="","",ROUND(J478*Settings!$C$10*O478,0))</f>
        <v/>
      </c>
    </row>
    <row r="479" customFormat="false" ht="15" hidden="false" customHeight="false" outlineLevel="0" collapsed="false">
      <c r="A479" s="8"/>
      <c r="B479" s="8"/>
      <c r="C479" s="8"/>
      <c r="D479" s="8"/>
      <c r="E479" s="8"/>
      <c r="F479" s="18"/>
      <c r="G479" s="21"/>
      <c r="H479" s="11" t="str">
        <f aca="false">IF(E479="","",IFERROR(INDEX(Rates!$B$6:$B$30,MATCH(E479,Rates!$A$6:$A$30,0)),"Not in rate table"))</f>
        <v/>
      </c>
      <c r="I479" s="22" t="str">
        <f aca="false">IF(E479="","",IFERROR(IF(F479&lt;=INDEX(Rates!$C$6:$C$30,MATCH(E479,Rates!$A$6:$A$30,0)),0,IF(D479="Yes",INDEX(Rates!$D$6:$D$30,MATCH(E479,Rates!$A$6:$A$30,0)),INDEX(Rates!$E$6:$E$30,MATCH(E479,Rates!$A$6:$A$30,0)))),0))</f>
        <v/>
      </c>
      <c r="J479" s="23" t="str">
        <f aca="false">IF(E479="","",ROUND(F479*I479,0))</f>
        <v/>
      </c>
      <c r="K479" s="24" t="str">
        <f aca="false">IF(OR(G479="",J479=0),"",IF(MONTH(G479)=3,DATE(YEAR(G479),Settings!$C$9,Settings!$C$8),DATE(YEAR(G479),MONTH(G479)+1,Settings!$C$7)))</f>
        <v/>
      </c>
      <c r="L479" s="21"/>
      <c r="M479" s="8"/>
      <c r="N479" s="10" t="str">
        <f aca="false">IF(E479="","",IF(J479=0,"Below threshold",IF(L479="",IF(Settings!$C$11&gt;K479,"Overdue - not deposited","Pending (not yet due)"),IF(L479&lt;=K479,"Deposited on time","Deposited late"))))</f>
        <v/>
      </c>
      <c r="O479" s="25" t="str">
        <f aca="false">IF(OR(J479="",J479=0,G479=""),"",IF(N479="Deposited on time",0,IF(N479="Pending (not yet due)",0,MAX(0,(YEAR(IF(L479="",Settings!$C$11,L479))-YEAR(G479))*12+MONTH(IF(L479="",Settings!$C$11,L479))-MONTH(G479)+1))))</f>
        <v/>
      </c>
      <c r="P479" s="23" t="str">
        <f aca="false">IF(O479="","",ROUND(J479*Settings!$C$10*O479,0))</f>
        <v/>
      </c>
    </row>
    <row r="480" customFormat="false" ht="15" hidden="false" customHeight="false" outlineLevel="0" collapsed="false">
      <c r="A480" s="8"/>
      <c r="B480" s="8"/>
      <c r="C480" s="8"/>
      <c r="D480" s="8"/>
      <c r="E480" s="8"/>
      <c r="F480" s="18"/>
      <c r="G480" s="21"/>
      <c r="H480" s="11" t="str">
        <f aca="false">IF(E480="","",IFERROR(INDEX(Rates!$B$6:$B$30,MATCH(E480,Rates!$A$6:$A$30,0)),"Not in rate table"))</f>
        <v/>
      </c>
      <c r="I480" s="22" t="str">
        <f aca="false">IF(E480="","",IFERROR(IF(F480&lt;=INDEX(Rates!$C$6:$C$30,MATCH(E480,Rates!$A$6:$A$30,0)),0,IF(D480="Yes",INDEX(Rates!$D$6:$D$30,MATCH(E480,Rates!$A$6:$A$30,0)),INDEX(Rates!$E$6:$E$30,MATCH(E480,Rates!$A$6:$A$30,0)))),0))</f>
        <v/>
      </c>
      <c r="J480" s="23" t="str">
        <f aca="false">IF(E480="","",ROUND(F480*I480,0))</f>
        <v/>
      </c>
      <c r="K480" s="24" t="str">
        <f aca="false">IF(OR(G480="",J480=0),"",IF(MONTH(G480)=3,DATE(YEAR(G480),Settings!$C$9,Settings!$C$8),DATE(YEAR(G480),MONTH(G480)+1,Settings!$C$7)))</f>
        <v/>
      </c>
      <c r="L480" s="21"/>
      <c r="M480" s="8"/>
      <c r="N480" s="10" t="str">
        <f aca="false">IF(E480="","",IF(J480=0,"Below threshold",IF(L480="",IF(Settings!$C$11&gt;K480,"Overdue - not deposited","Pending (not yet due)"),IF(L480&lt;=K480,"Deposited on time","Deposited late"))))</f>
        <v/>
      </c>
      <c r="O480" s="25" t="str">
        <f aca="false">IF(OR(J480="",J480=0,G480=""),"",IF(N480="Deposited on time",0,IF(N480="Pending (not yet due)",0,MAX(0,(YEAR(IF(L480="",Settings!$C$11,L480))-YEAR(G480))*12+MONTH(IF(L480="",Settings!$C$11,L480))-MONTH(G480)+1))))</f>
        <v/>
      </c>
      <c r="P480" s="23" t="str">
        <f aca="false">IF(O480="","",ROUND(J480*Settings!$C$10*O480,0))</f>
        <v/>
      </c>
    </row>
    <row r="481" customFormat="false" ht="15" hidden="false" customHeight="false" outlineLevel="0" collapsed="false">
      <c r="A481" s="8"/>
      <c r="B481" s="8"/>
      <c r="C481" s="8"/>
      <c r="D481" s="8"/>
      <c r="E481" s="8"/>
      <c r="F481" s="18"/>
      <c r="G481" s="21"/>
      <c r="H481" s="11" t="str">
        <f aca="false">IF(E481="","",IFERROR(INDEX(Rates!$B$6:$B$30,MATCH(E481,Rates!$A$6:$A$30,0)),"Not in rate table"))</f>
        <v/>
      </c>
      <c r="I481" s="22" t="str">
        <f aca="false">IF(E481="","",IFERROR(IF(F481&lt;=INDEX(Rates!$C$6:$C$30,MATCH(E481,Rates!$A$6:$A$30,0)),0,IF(D481="Yes",INDEX(Rates!$D$6:$D$30,MATCH(E481,Rates!$A$6:$A$30,0)),INDEX(Rates!$E$6:$E$30,MATCH(E481,Rates!$A$6:$A$30,0)))),0))</f>
        <v/>
      </c>
      <c r="J481" s="23" t="str">
        <f aca="false">IF(E481="","",ROUND(F481*I481,0))</f>
        <v/>
      </c>
      <c r="K481" s="24" t="str">
        <f aca="false">IF(OR(G481="",J481=0),"",IF(MONTH(G481)=3,DATE(YEAR(G481),Settings!$C$9,Settings!$C$8),DATE(YEAR(G481),MONTH(G481)+1,Settings!$C$7)))</f>
        <v/>
      </c>
      <c r="L481" s="21"/>
      <c r="M481" s="8"/>
      <c r="N481" s="10" t="str">
        <f aca="false">IF(E481="","",IF(J481=0,"Below threshold",IF(L481="",IF(Settings!$C$11&gt;K481,"Overdue - not deposited","Pending (not yet due)"),IF(L481&lt;=K481,"Deposited on time","Deposited late"))))</f>
        <v/>
      </c>
      <c r="O481" s="25" t="str">
        <f aca="false">IF(OR(J481="",J481=0,G481=""),"",IF(N481="Deposited on time",0,IF(N481="Pending (not yet due)",0,MAX(0,(YEAR(IF(L481="",Settings!$C$11,L481))-YEAR(G481))*12+MONTH(IF(L481="",Settings!$C$11,L481))-MONTH(G481)+1))))</f>
        <v/>
      </c>
      <c r="P481" s="23" t="str">
        <f aca="false">IF(O481="","",ROUND(J481*Settings!$C$10*O481,0))</f>
        <v/>
      </c>
    </row>
    <row r="482" customFormat="false" ht="15" hidden="false" customHeight="false" outlineLevel="0" collapsed="false">
      <c r="A482" s="8"/>
      <c r="B482" s="8"/>
      <c r="C482" s="8"/>
      <c r="D482" s="8"/>
      <c r="E482" s="8"/>
      <c r="F482" s="18"/>
      <c r="G482" s="21"/>
      <c r="H482" s="11" t="str">
        <f aca="false">IF(E482="","",IFERROR(INDEX(Rates!$B$6:$B$30,MATCH(E482,Rates!$A$6:$A$30,0)),"Not in rate table"))</f>
        <v/>
      </c>
      <c r="I482" s="22" t="str">
        <f aca="false">IF(E482="","",IFERROR(IF(F482&lt;=INDEX(Rates!$C$6:$C$30,MATCH(E482,Rates!$A$6:$A$30,0)),0,IF(D482="Yes",INDEX(Rates!$D$6:$D$30,MATCH(E482,Rates!$A$6:$A$30,0)),INDEX(Rates!$E$6:$E$30,MATCH(E482,Rates!$A$6:$A$30,0)))),0))</f>
        <v/>
      </c>
      <c r="J482" s="23" t="str">
        <f aca="false">IF(E482="","",ROUND(F482*I482,0))</f>
        <v/>
      </c>
      <c r="K482" s="24" t="str">
        <f aca="false">IF(OR(G482="",J482=0),"",IF(MONTH(G482)=3,DATE(YEAR(G482),Settings!$C$9,Settings!$C$8),DATE(YEAR(G482),MONTH(G482)+1,Settings!$C$7)))</f>
        <v/>
      </c>
      <c r="L482" s="21"/>
      <c r="M482" s="8"/>
      <c r="N482" s="10" t="str">
        <f aca="false">IF(E482="","",IF(J482=0,"Below threshold",IF(L482="",IF(Settings!$C$11&gt;K482,"Overdue - not deposited","Pending (not yet due)"),IF(L482&lt;=K482,"Deposited on time","Deposited late"))))</f>
        <v/>
      </c>
      <c r="O482" s="25" t="str">
        <f aca="false">IF(OR(J482="",J482=0,G482=""),"",IF(N482="Deposited on time",0,IF(N482="Pending (not yet due)",0,MAX(0,(YEAR(IF(L482="",Settings!$C$11,L482))-YEAR(G482))*12+MONTH(IF(L482="",Settings!$C$11,L482))-MONTH(G482)+1))))</f>
        <v/>
      </c>
      <c r="P482" s="23" t="str">
        <f aca="false">IF(O482="","",ROUND(J482*Settings!$C$10*O482,0))</f>
        <v/>
      </c>
    </row>
    <row r="483" customFormat="false" ht="15" hidden="false" customHeight="false" outlineLevel="0" collapsed="false">
      <c r="A483" s="8"/>
      <c r="B483" s="8"/>
      <c r="C483" s="8"/>
      <c r="D483" s="8"/>
      <c r="E483" s="8"/>
      <c r="F483" s="18"/>
      <c r="G483" s="21"/>
      <c r="H483" s="11" t="str">
        <f aca="false">IF(E483="","",IFERROR(INDEX(Rates!$B$6:$B$30,MATCH(E483,Rates!$A$6:$A$30,0)),"Not in rate table"))</f>
        <v/>
      </c>
      <c r="I483" s="22" t="str">
        <f aca="false">IF(E483="","",IFERROR(IF(F483&lt;=INDEX(Rates!$C$6:$C$30,MATCH(E483,Rates!$A$6:$A$30,0)),0,IF(D483="Yes",INDEX(Rates!$D$6:$D$30,MATCH(E483,Rates!$A$6:$A$30,0)),INDEX(Rates!$E$6:$E$30,MATCH(E483,Rates!$A$6:$A$30,0)))),0))</f>
        <v/>
      </c>
      <c r="J483" s="23" t="str">
        <f aca="false">IF(E483="","",ROUND(F483*I483,0))</f>
        <v/>
      </c>
      <c r="K483" s="24" t="str">
        <f aca="false">IF(OR(G483="",J483=0),"",IF(MONTH(G483)=3,DATE(YEAR(G483),Settings!$C$9,Settings!$C$8),DATE(YEAR(G483),MONTH(G483)+1,Settings!$C$7)))</f>
        <v/>
      </c>
      <c r="L483" s="21"/>
      <c r="M483" s="8"/>
      <c r="N483" s="10" t="str">
        <f aca="false">IF(E483="","",IF(J483=0,"Below threshold",IF(L483="",IF(Settings!$C$11&gt;K483,"Overdue - not deposited","Pending (not yet due)"),IF(L483&lt;=K483,"Deposited on time","Deposited late"))))</f>
        <v/>
      </c>
      <c r="O483" s="25" t="str">
        <f aca="false">IF(OR(J483="",J483=0,G483=""),"",IF(N483="Deposited on time",0,IF(N483="Pending (not yet due)",0,MAX(0,(YEAR(IF(L483="",Settings!$C$11,L483))-YEAR(G483))*12+MONTH(IF(L483="",Settings!$C$11,L483))-MONTH(G483)+1))))</f>
        <v/>
      </c>
      <c r="P483" s="23" t="str">
        <f aca="false">IF(O483="","",ROUND(J483*Settings!$C$10*O483,0))</f>
        <v/>
      </c>
    </row>
    <row r="484" customFormat="false" ht="15" hidden="false" customHeight="false" outlineLevel="0" collapsed="false">
      <c r="A484" s="8"/>
      <c r="B484" s="8"/>
      <c r="C484" s="8"/>
      <c r="D484" s="8"/>
      <c r="E484" s="8"/>
      <c r="F484" s="18"/>
      <c r="G484" s="21"/>
      <c r="H484" s="11" t="str">
        <f aca="false">IF(E484="","",IFERROR(INDEX(Rates!$B$6:$B$30,MATCH(E484,Rates!$A$6:$A$30,0)),"Not in rate table"))</f>
        <v/>
      </c>
      <c r="I484" s="22" t="str">
        <f aca="false">IF(E484="","",IFERROR(IF(F484&lt;=INDEX(Rates!$C$6:$C$30,MATCH(E484,Rates!$A$6:$A$30,0)),0,IF(D484="Yes",INDEX(Rates!$D$6:$D$30,MATCH(E484,Rates!$A$6:$A$30,0)),INDEX(Rates!$E$6:$E$30,MATCH(E484,Rates!$A$6:$A$30,0)))),0))</f>
        <v/>
      </c>
      <c r="J484" s="23" t="str">
        <f aca="false">IF(E484="","",ROUND(F484*I484,0))</f>
        <v/>
      </c>
      <c r="K484" s="24" t="str">
        <f aca="false">IF(OR(G484="",J484=0),"",IF(MONTH(G484)=3,DATE(YEAR(G484),Settings!$C$9,Settings!$C$8),DATE(YEAR(G484),MONTH(G484)+1,Settings!$C$7)))</f>
        <v/>
      </c>
      <c r="L484" s="21"/>
      <c r="M484" s="8"/>
      <c r="N484" s="10" t="str">
        <f aca="false">IF(E484="","",IF(J484=0,"Below threshold",IF(L484="",IF(Settings!$C$11&gt;K484,"Overdue - not deposited","Pending (not yet due)"),IF(L484&lt;=K484,"Deposited on time","Deposited late"))))</f>
        <v/>
      </c>
      <c r="O484" s="25" t="str">
        <f aca="false">IF(OR(J484="",J484=0,G484=""),"",IF(N484="Deposited on time",0,IF(N484="Pending (not yet due)",0,MAX(0,(YEAR(IF(L484="",Settings!$C$11,L484))-YEAR(G484))*12+MONTH(IF(L484="",Settings!$C$11,L484))-MONTH(G484)+1))))</f>
        <v/>
      </c>
      <c r="P484" s="23" t="str">
        <f aca="false">IF(O484="","",ROUND(J484*Settings!$C$10*O484,0))</f>
        <v/>
      </c>
    </row>
    <row r="485" customFormat="false" ht="15" hidden="false" customHeight="false" outlineLevel="0" collapsed="false">
      <c r="A485" s="8"/>
      <c r="B485" s="8"/>
      <c r="C485" s="8"/>
      <c r="D485" s="8"/>
      <c r="E485" s="8"/>
      <c r="F485" s="18"/>
      <c r="G485" s="21"/>
      <c r="H485" s="11" t="str">
        <f aca="false">IF(E485="","",IFERROR(INDEX(Rates!$B$6:$B$30,MATCH(E485,Rates!$A$6:$A$30,0)),"Not in rate table"))</f>
        <v/>
      </c>
      <c r="I485" s="22" t="str">
        <f aca="false">IF(E485="","",IFERROR(IF(F485&lt;=INDEX(Rates!$C$6:$C$30,MATCH(E485,Rates!$A$6:$A$30,0)),0,IF(D485="Yes",INDEX(Rates!$D$6:$D$30,MATCH(E485,Rates!$A$6:$A$30,0)),INDEX(Rates!$E$6:$E$30,MATCH(E485,Rates!$A$6:$A$30,0)))),0))</f>
        <v/>
      </c>
      <c r="J485" s="23" t="str">
        <f aca="false">IF(E485="","",ROUND(F485*I485,0))</f>
        <v/>
      </c>
      <c r="K485" s="24" t="str">
        <f aca="false">IF(OR(G485="",J485=0),"",IF(MONTH(G485)=3,DATE(YEAR(G485),Settings!$C$9,Settings!$C$8),DATE(YEAR(G485),MONTH(G485)+1,Settings!$C$7)))</f>
        <v/>
      </c>
      <c r="L485" s="21"/>
      <c r="M485" s="8"/>
      <c r="N485" s="10" t="str">
        <f aca="false">IF(E485="","",IF(J485=0,"Below threshold",IF(L485="",IF(Settings!$C$11&gt;K485,"Overdue - not deposited","Pending (not yet due)"),IF(L485&lt;=K485,"Deposited on time","Deposited late"))))</f>
        <v/>
      </c>
      <c r="O485" s="25" t="str">
        <f aca="false">IF(OR(J485="",J485=0,G485=""),"",IF(N485="Deposited on time",0,IF(N485="Pending (not yet due)",0,MAX(0,(YEAR(IF(L485="",Settings!$C$11,L485))-YEAR(G485))*12+MONTH(IF(L485="",Settings!$C$11,L485))-MONTH(G485)+1))))</f>
        <v/>
      </c>
      <c r="P485" s="23" t="str">
        <f aca="false">IF(O485="","",ROUND(J485*Settings!$C$10*O485,0))</f>
        <v/>
      </c>
    </row>
    <row r="486" customFormat="false" ht="15" hidden="false" customHeight="false" outlineLevel="0" collapsed="false">
      <c r="A486" s="8"/>
      <c r="B486" s="8"/>
      <c r="C486" s="8"/>
      <c r="D486" s="8"/>
      <c r="E486" s="8"/>
      <c r="F486" s="18"/>
      <c r="G486" s="21"/>
      <c r="H486" s="11" t="str">
        <f aca="false">IF(E486="","",IFERROR(INDEX(Rates!$B$6:$B$30,MATCH(E486,Rates!$A$6:$A$30,0)),"Not in rate table"))</f>
        <v/>
      </c>
      <c r="I486" s="22" t="str">
        <f aca="false">IF(E486="","",IFERROR(IF(F486&lt;=INDEX(Rates!$C$6:$C$30,MATCH(E486,Rates!$A$6:$A$30,0)),0,IF(D486="Yes",INDEX(Rates!$D$6:$D$30,MATCH(E486,Rates!$A$6:$A$30,0)),INDEX(Rates!$E$6:$E$30,MATCH(E486,Rates!$A$6:$A$30,0)))),0))</f>
        <v/>
      </c>
      <c r="J486" s="23" t="str">
        <f aca="false">IF(E486="","",ROUND(F486*I486,0))</f>
        <v/>
      </c>
      <c r="K486" s="24" t="str">
        <f aca="false">IF(OR(G486="",J486=0),"",IF(MONTH(G486)=3,DATE(YEAR(G486),Settings!$C$9,Settings!$C$8),DATE(YEAR(G486),MONTH(G486)+1,Settings!$C$7)))</f>
        <v/>
      </c>
      <c r="L486" s="21"/>
      <c r="M486" s="8"/>
      <c r="N486" s="10" t="str">
        <f aca="false">IF(E486="","",IF(J486=0,"Below threshold",IF(L486="",IF(Settings!$C$11&gt;K486,"Overdue - not deposited","Pending (not yet due)"),IF(L486&lt;=K486,"Deposited on time","Deposited late"))))</f>
        <v/>
      </c>
      <c r="O486" s="25" t="str">
        <f aca="false">IF(OR(J486="",J486=0,G486=""),"",IF(N486="Deposited on time",0,IF(N486="Pending (not yet due)",0,MAX(0,(YEAR(IF(L486="",Settings!$C$11,L486))-YEAR(G486))*12+MONTH(IF(L486="",Settings!$C$11,L486))-MONTH(G486)+1))))</f>
        <v/>
      </c>
      <c r="P486" s="23" t="str">
        <f aca="false">IF(O486="","",ROUND(J486*Settings!$C$10*O486,0))</f>
        <v/>
      </c>
    </row>
    <row r="487" customFormat="false" ht="15" hidden="false" customHeight="false" outlineLevel="0" collapsed="false">
      <c r="A487" s="8"/>
      <c r="B487" s="8"/>
      <c r="C487" s="8"/>
      <c r="D487" s="8"/>
      <c r="E487" s="8"/>
      <c r="F487" s="18"/>
      <c r="G487" s="21"/>
      <c r="H487" s="11" t="str">
        <f aca="false">IF(E487="","",IFERROR(INDEX(Rates!$B$6:$B$30,MATCH(E487,Rates!$A$6:$A$30,0)),"Not in rate table"))</f>
        <v/>
      </c>
      <c r="I487" s="22" t="str">
        <f aca="false">IF(E487="","",IFERROR(IF(F487&lt;=INDEX(Rates!$C$6:$C$30,MATCH(E487,Rates!$A$6:$A$30,0)),0,IF(D487="Yes",INDEX(Rates!$D$6:$D$30,MATCH(E487,Rates!$A$6:$A$30,0)),INDEX(Rates!$E$6:$E$30,MATCH(E487,Rates!$A$6:$A$30,0)))),0))</f>
        <v/>
      </c>
      <c r="J487" s="23" t="str">
        <f aca="false">IF(E487="","",ROUND(F487*I487,0))</f>
        <v/>
      </c>
      <c r="K487" s="24" t="str">
        <f aca="false">IF(OR(G487="",J487=0),"",IF(MONTH(G487)=3,DATE(YEAR(G487),Settings!$C$9,Settings!$C$8),DATE(YEAR(G487),MONTH(G487)+1,Settings!$C$7)))</f>
        <v/>
      </c>
      <c r="L487" s="21"/>
      <c r="M487" s="8"/>
      <c r="N487" s="10" t="str">
        <f aca="false">IF(E487="","",IF(J487=0,"Below threshold",IF(L487="",IF(Settings!$C$11&gt;K487,"Overdue - not deposited","Pending (not yet due)"),IF(L487&lt;=K487,"Deposited on time","Deposited late"))))</f>
        <v/>
      </c>
      <c r="O487" s="25" t="str">
        <f aca="false">IF(OR(J487="",J487=0,G487=""),"",IF(N487="Deposited on time",0,IF(N487="Pending (not yet due)",0,MAX(0,(YEAR(IF(L487="",Settings!$C$11,L487))-YEAR(G487))*12+MONTH(IF(L487="",Settings!$C$11,L487))-MONTH(G487)+1))))</f>
        <v/>
      </c>
      <c r="P487" s="23" t="str">
        <f aca="false">IF(O487="","",ROUND(J487*Settings!$C$10*O487,0))</f>
        <v/>
      </c>
    </row>
    <row r="488" customFormat="false" ht="15" hidden="false" customHeight="false" outlineLevel="0" collapsed="false">
      <c r="A488" s="8"/>
      <c r="B488" s="8"/>
      <c r="C488" s="8"/>
      <c r="D488" s="8"/>
      <c r="E488" s="8"/>
      <c r="F488" s="18"/>
      <c r="G488" s="21"/>
      <c r="H488" s="11" t="str">
        <f aca="false">IF(E488="","",IFERROR(INDEX(Rates!$B$6:$B$30,MATCH(E488,Rates!$A$6:$A$30,0)),"Not in rate table"))</f>
        <v/>
      </c>
      <c r="I488" s="22" t="str">
        <f aca="false">IF(E488="","",IFERROR(IF(F488&lt;=INDEX(Rates!$C$6:$C$30,MATCH(E488,Rates!$A$6:$A$30,0)),0,IF(D488="Yes",INDEX(Rates!$D$6:$D$30,MATCH(E488,Rates!$A$6:$A$30,0)),INDEX(Rates!$E$6:$E$30,MATCH(E488,Rates!$A$6:$A$30,0)))),0))</f>
        <v/>
      </c>
      <c r="J488" s="23" t="str">
        <f aca="false">IF(E488="","",ROUND(F488*I488,0))</f>
        <v/>
      </c>
      <c r="K488" s="24" t="str">
        <f aca="false">IF(OR(G488="",J488=0),"",IF(MONTH(G488)=3,DATE(YEAR(G488),Settings!$C$9,Settings!$C$8),DATE(YEAR(G488),MONTH(G488)+1,Settings!$C$7)))</f>
        <v/>
      </c>
      <c r="L488" s="21"/>
      <c r="M488" s="8"/>
      <c r="N488" s="10" t="str">
        <f aca="false">IF(E488="","",IF(J488=0,"Below threshold",IF(L488="",IF(Settings!$C$11&gt;K488,"Overdue - not deposited","Pending (not yet due)"),IF(L488&lt;=K488,"Deposited on time","Deposited late"))))</f>
        <v/>
      </c>
      <c r="O488" s="25" t="str">
        <f aca="false">IF(OR(J488="",J488=0,G488=""),"",IF(N488="Deposited on time",0,IF(N488="Pending (not yet due)",0,MAX(0,(YEAR(IF(L488="",Settings!$C$11,L488))-YEAR(G488))*12+MONTH(IF(L488="",Settings!$C$11,L488))-MONTH(G488)+1))))</f>
        <v/>
      </c>
      <c r="P488" s="23" t="str">
        <f aca="false">IF(O488="","",ROUND(J488*Settings!$C$10*O488,0))</f>
        <v/>
      </c>
    </row>
    <row r="489" customFormat="false" ht="15" hidden="false" customHeight="false" outlineLevel="0" collapsed="false">
      <c r="A489" s="8"/>
      <c r="B489" s="8"/>
      <c r="C489" s="8"/>
      <c r="D489" s="8"/>
      <c r="E489" s="8"/>
      <c r="F489" s="18"/>
      <c r="G489" s="21"/>
      <c r="H489" s="11" t="str">
        <f aca="false">IF(E489="","",IFERROR(INDEX(Rates!$B$6:$B$30,MATCH(E489,Rates!$A$6:$A$30,0)),"Not in rate table"))</f>
        <v/>
      </c>
      <c r="I489" s="22" t="str">
        <f aca="false">IF(E489="","",IFERROR(IF(F489&lt;=INDEX(Rates!$C$6:$C$30,MATCH(E489,Rates!$A$6:$A$30,0)),0,IF(D489="Yes",INDEX(Rates!$D$6:$D$30,MATCH(E489,Rates!$A$6:$A$30,0)),INDEX(Rates!$E$6:$E$30,MATCH(E489,Rates!$A$6:$A$30,0)))),0))</f>
        <v/>
      </c>
      <c r="J489" s="23" t="str">
        <f aca="false">IF(E489="","",ROUND(F489*I489,0))</f>
        <v/>
      </c>
      <c r="K489" s="24" t="str">
        <f aca="false">IF(OR(G489="",J489=0),"",IF(MONTH(G489)=3,DATE(YEAR(G489),Settings!$C$9,Settings!$C$8),DATE(YEAR(G489),MONTH(G489)+1,Settings!$C$7)))</f>
        <v/>
      </c>
      <c r="L489" s="21"/>
      <c r="M489" s="8"/>
      <c r="N489" s="10" t="str">
        <f aca="false">IF(E489="","",IF(J489=0,"Below threshold",IF(L489="",IF(Settings!$C$11&gt;K489,"Overdue - not deposited","Pending (not yet due)"),IF(L489&lt;=K489,"Deposited on time","Deposited late"))))</f>
        <v/>
      </c>
      <c r="O489" s="25" t="str">
        <f aca="false">IF(OR(J489="",J489=0,G489=""),"",IF(N489="Deposited on time",0,IF(N489="Pending (not yet due)",0,MAX(0,(YEAR(IF(L489="",Settings!$C$11,L489))-YEAR(G489))*12+MONTH(IF(L489="",Settings!$C$11,L489))-MONTH(G489)+1))))</f>
        <v/>
      </c>
      <c r="P489" s="23" t="str">
        <f aca="false">IF(O489="","",ROUND(J489*Settings!$C$10*O489,0))</f>
        <v/>
      </c>
    </row>
    <row r="490" customFormat="false" ht="15" hidden="false" customHeight="false" outlineLevel="0" collapsed="false">
      <c r="A490" s="8"/>
      <c r="B490" s="8"/>
      <c r="C490" s="8"/>
      <c r="D490" s="8"/>
      <c r="E490" s="8"/>
      <c r="F490" s="18"/>
      <c r="G490" s="21"/>
      <c r="H490" s="11" t="str">
        <f aca="false">IF(E490="","",IFERROR(INDEX(Rates!$B$6:$B$30,MATCH(E490,Rates!$A$6:$A$30,0)),"Not in rate table"))</f>
        <v/>
      </c>
      <c r="I490" s="22" t="str">
        <f aca="false">IF(E490="","",IFERROR(IF(F490&lt;=INDEX(Rates!$C$6:$C$30,MATCH(E490,Rates!$A$6:$A$30,0)),0,IF(D490="Yes",INDEX(Rates!$D$6:$D$30,MATCH(E490,Rates!$A$6:$A$30,0)),INDEX(Rates!$E$6:$E$30,MATCH(E490,Rates!$A$6:$A$30,0)))),0))</f>
        <v/>
      </c>
      <c r="J490" s="23" t="str">
        <f aca="false">IF(E490="","",ROUND(F490*I490,0))</f>
        <v/>
      </c>
      <c r="K490" s="24" t="str">
        <f aca="false">IF(OR(G490="",J490=0),"",IF(MONTH(G490)=3,DATE(YEAR(G490),Settings!$C$9,Settings!$C$8),DATE(YEAR(G490),MONTH(G490)+1,Settings!$C$7)))</f>
        <v/>
      </c>
      <c r="L490" s="21"/>
      <c r="M490" s="8"/>
      <c r="N490" s="10" t="str">
        <f aca="false">IF(E490="","",IF(J490=0,"Below threshold",IF(L490="",IF(Settings!$C$11&gt;K490,"Overdue - not deposited","Pending (not yet due)"),IF(L490&lt;=K490,"Deposited on time","Deposited late"))))</f>
        <v/>
      </c>
      <c r="O490" s="25" t="str">
        <f aca="false">IF(OR(J490="",J490=0,G490=""),"",IF(N490="Deposited on time",0,IF(N490="Pending (not yet due)",0,MAX(0,(YEAR(IF(L490="",Settings!$C$11,L490))-YEAR(G490))*12+MONTH(IF(L490="",Settings!$C$11,L490))-MONTH(G490)+1))))</f>
        <v/>
      </c>
      <c r="P490" s="23" t="str">
        <f aca="false">IF(O490="","",ROUND(J490*Settings!$C$10*O490,0))</f>
        <v/>
      </c>
    </row>
    <row r="491" customFormat="false" ht="15" hidden="false" customHeight="false" outlineLevel="0" collapsed="false">
      <c r="A491" s="8"/>
      <c r="B491" s="8"/>
      <c r="C491" s="8"/>
      <c r="D491" s="8"/>
      <c r="E491" s="8"/>
      <c r="F491" s="18"/>
      <c r="G491" s="21"/>
      <c r="H491" s="11" t="str">
        <f aca="false">IF(E491="","",IFERROR(INDEX(Rates!$B$6:$B$30,MATCH(E491,Rates!$A$6:$A$30,0)),"Not in rate table"))</f>
        <v/>
      </c>
      <c r="I491" s="22" t="str">
        <f aca="false">IF(E491="","",IFERROR(IF(F491&lt;=INDEX(Rates!$C$6:$C$30,MATCH(E491,Rates!$A$6:$A$30,0)),0,IF(D491="Yes",INDEX(Rates!$D$6:$D$30,MATCH(E491,Rates!$A$6:$A$30,0)),INDEX(Rates!$E$6:$E$30,MATCH(E491,Rates!$A$6:$A$30,0)))),0))</f>
        <v/>
      </c>
      <c r="J491" s="23" t="str">
        <f aca="false">IF(E491="","",ROUND(F491*I491,0))</f>
        <v/>
      </c>
      <c r="K491" s="24" t="str">
        <f aca="false">IF(OR(G491="",J491=0),"",IF(MONTH(G491)=3,DATE(YEAR(G491),Settings!$C$9,Settings!$C$8),DATE(YEAR(G491),MONTH(G491)+1,Settings!$C$7)))</f>
        <v/>
      </c>
      <c r="L491" s="21"/>
      <c r="M491" s="8"/>
      <c r="N491" s="10" t="str">
        <f aca="false">IF(E491="","",IF(J491=0,"Below threshold",IF(L491="",IF(Settings!$C$11&gt;K491,"Overdue - not deposited","Pending (not yet due)"),IF(L491&lt;=K491,"Deposited on time","Deposited late"))))</f>
        <v/>
      </c>
      <c r="O491" s="25" t="str">
        <f aca="false">IF(OR(J491="",J491=0,G491=""),"",IF(N491="Deposited on time",0,IF(N491="Pending (not yet due)",0,MAX(0,(YEAR(IF(L491="",Settings!$C$11,L491))-YEAR(G491))*12+MONTH(IF(L491="",Settings!$C$11,L491))-MONTH(G491)+1))))</f>
        <v/>
      </c>
      <c r="P491" s="23" t="str">
        <f aca="false">IF(O491="","",ROUND(J491*Settings!$C$10*O491,0))</f>
        <v/>
      </c>
    </row>
    <row r="492" customFormat="false" ht="15" hidden="false" customHeight="false" outlineLevel="0" collapsed="false">
      <c r="A492" s="8"/>
      <c r="B492" s="8"/>
      <c r="C492" s="8"/>
      <c r="D492" s="8"/>
      <c r="E492" s="8"/>
      <c r="F492" s="18"/>
      <c r="G492" s="21"/>
      <c r="H492" s="11" t="str">
        <f aca="false">IF(E492="","",IFERROR(INDEX(Rates!$B$6:$B$30,MATCH(E492,Rates!$A$6:$A$30,0)),"Not in rate table"))</f>
        <v/>
      </c>
      <c r="I492" s="22" t="str">
        <f aca="false">IF(E492="","",IFERROR(IF(F492&lt;=INDEX(Rates!$C$6:$C$30,MATCH(E492,Rates!$A$6:$A$30,0)),0,IF(D492="Yes",INDEX(Rates!$D$6:$D$30,MATCH(E492,Rates!$A$6:$A$30,0)),INDEX(Rates!$E$6:$E$30,MATCH(E492,Rates!$A$6:$A$30,0)))),0))</f>
        <v/>
      </c>
      <c r="J492" s="23" t="str">
        <f aca="false">IF(E492="","",ROUND(F492*I492,0))</f>
        <v/>
      </c>
      <c r="K492" s="24" t="str">
        <f aca="false">IF(OR(G492="",J492=0),"",IF(MONTH(G492)=3,DATE(YEAR(G492),Settings!$C$9,Settings!$C$8),DATE(YEAR(G492),MONTH(G492)+1,Settings!$C$7)))</f>
        <v/>
      </c>
      <c r="L492" s="21"/>
      <c r="M492" s="8"/>
      <c r="N492" s="10" t="str">
        <f aca="false">IF(E492="","",IF(J492=0,"Below threshold",IF(L492="",IF(Settings!$C$11&gt;K492,"Overdue - not deposited","Pending (not yet due)"),IF(L492&lt;=K492,"Deposited on time","Deposited late"))))</f>
        <v/>
      </c>
      <c r="O492" s="25" t="str">
        <f aca="false">IF(OR(J492="",J492=0,G492=""),"",IF(N492="Deposited on time",0,IF(N492="Pending (not yet due)",0,MAX(0,(YEAR(IF(L492="",Settings!$C$11,L492))-YEAR(G492))*12+MONTH(IF(L492="",Settings!$C$11,L492))-MONTH(G492)+1))))</f>
        <v/>
      </c>
      <c r="P492" s="23" t="str">
        <f aca="false">IF(O492="","",ROUND(J492*Settings!$C$10*O492,0))</f>
        <v/>
      </c>
    </row>
    <row r="493" customFormat="false" ht="15" hidden="false" customHeight="false" outlineLevel="0" collapsed="false">
      <c r="A493" s="8"/>
      <c r="B493" s="8"/>
      <c r="C493" s="8"/>
      <c r="D493" s="8"/>
      <c r="E493" s="8"/>
      <c r="F493" s="18"/>
      <c r="G493" s="21"/>
      <c r="H493" s="11" t="str">
        <f aca="false">IF(E493="","",IFERROR(INDEX(Rates!$B$6:$B$30,MATCH(E493,Rates!$A$6:$A$30,0)),"Not in rate table"))</f>
        <v/>
      </c>
      <c r="I493" s="22" t="str">
        <f aca="false">IF(E493="","",IFERROR(IF(F493&lt;=INDEX(Rates!$C$6:$C$30,MATCH(E493,Rates!$A$6:$A$30,0)),0,IF(D493="Yes",INDEX(Rates!$D$6:$D$30,MATCH(E493,Rates!$A$6:$A$30,0)),INDEX(Rates!$E$6:$E$30,MATCH(E493,Rates!$A$6:$A$30,0)))),0))</f>
        <v/>
      </c>
      <c r="J493" s="23" t="str">
        <f aca="false">IF(E493="","",ROUND(F493*I493,0))</f>
        <v/>
      </c>
      <c r="K493" s="24" t="str">
        <f aca="false">IF(OR(G493="",J493=0),"",IF(MONTH(G493)=3,DATE(YEAR(G493),Settings!$C$9,Settings!$C$8),DATE(YEAR(G493),MONTH(G493)+1,Settings!$C$7)))</f>
        <v/>
      </c>
      <c r="L493" s="21"/>
      <c r="M493" s="8"/>
      <c r="N493" s="10" t="str">
        <f aca="false">IF(E493="","",IF(J493=0,"Below threshold",IF(L493="",IF(Settings!$C$11&gt;K493,"Overdue - not deposited","Pending (not yet due)"),IF(L493&lt;=K493,"Deposited on time","Deposited late"))))</f>
        <v/>
      </c>
      <c r="O493" s="25" t="str">
        <f aca="false">IF(OR(J493="",J493=0,G493=""),"",IF(N493="Deposited on time",0,IF(N493="Pending (not yet due)",0,MAX(0,(YEAR(IF(L493="",Settings!$C$11,L493))-YEAR(G493))*12+MONTH(IF(L493="",Settings!$C$11,L493))-MONTH(G493)+1))))</f>
        <v/>
      </c>
      <c r="P493" s="23" t="str">
        <f aca="false">IF(O493="","",ROUND(J493*Settings!$C$10*O493,0))</f>
        <v/>
      </c>
    </row>
    <row r="494" customFormat="false" ht="15" hidden="false" customHeight="false" outlineLevel="0" collapsed="false">
      <c r="A494" s="8"/>
      <c r="B494" s="8"/>
      <c r="C494" s="8"/>
      <c r="D494" s="8"/>
      <c r="E494" s="8"/>
      <c r="F494" s="18"/>
      <c r="G494" s="21"/>
      <c r="H494" s="11" t="str">
        <f aca="false">IF(E494="","",IFERROR(INDEX(Rates!$B$6:$B$30,MATCH(E494,Rates!$A$6:$A$30,0)),"Not in rate table"))</f>
        <v/>
      </c>
      <c r="I494" s="22" t="str">
        <f aca="false">IF(E494="","",IFERROR(IF(F494&lt;=INDEX(Rates!$C$6:$C$30,MATCH(E494,Rates!$A$6:$A$30,0)),0,IF(D494="Yes",INDEX(Rates!$D$6:$D$30,MATCH(E494,Rates!$A$6:$A$30,0)),INDEX(Rates!$E$6:$E$30,MATCH(E494,Rates!$A$6:$A$30,0)))),0))</f>
        <v/>
      </c>
      <c r="J494" s="23" t="str">
        <f aca="false">IF(E494="","",ROUND(F494*I494,0))</f>
        <v/>
      </c>
      <c r="K494" s="24" t="str">
        <f aca="false">IF(OR(G494="",J494=0),"",IF(MONTH(G494)=3,DATE(YEAR(G494),Settings!$C$9,Settings!$C$8),DATE(YEAR(G494),MONTH(G494)+1,Settings!$C$7)))</f>
        <v/>
      </c>
      <c r="L494" s="21"/>
      <c r="M494" s="8"/>
      <c r="N494" s="10" t="str">
        <f aca="false">IF(E494="","",IF(J494=0,"Below threshold",IF(L494="",IF(Settings!$C$11&gt;K494,"Overdue - not deposited","Pending (not yet due)"),IF(L494&lt;=K494,"Deposited on time","Deposited late"))))</f>
        <v/>
      </c>
      <c r="O494" s="25" t="str">
        <f aca="false">IF(OR(J494="",J494=0,G494=""),"",IF(N494="Deposited on time",0,IF(N494="Pending (not yet due)",0,MAX(0,(YEAR(IF(L494="",Settings!$C$11,L494))-YEAR(G494))*12+MONTH(IF(L494="",Settings!$C$11,L494))-MONTH(G494)+1))))</f>
        <v/>
      </c>
      <c r="P494" s="23" t="str">
        <f aca="false">IF(O494="","",ROUND(J494*Settings!$C$10*O494,0))</f>
        <v/>
      </c>
    </row>
    <row r="495" customFormat="false" ht="15" hidden="false" customHeight="false" outlineLevel="0" collapsed="false">
      <c r="A495" s="8"/>
      <c r="B495" s="8"/>
      <c r="C495" s="8"/>
      <c r="D495" s="8"/>
      <c r="E495" s="8"/>
      <c r="F495" s="18"/>
      <c r="G495" s="21"/>
      <c r="H495" s="11" t="str">
        <f aca="false">IF(E495="","",IFERROR(INDEX(Rates!$B$6:$B$30,MATCH(E495,Rates!$A$6:$A$30,0)),"Not in rate table"))</f>
        <v/>
      </c>
      <c r="I495" s="22" t="str">
        <f aca="false">IF(E495="","",IFERROR(IF(F495&lt;=INDEX(Rates!$C$6:$C$30,MATCH(E495,Rates!$A$6:$A$30,0)),0,IF(D495="Yes",INDEX(Rates!$D$6:$D$30,MATCH(E495,Rates!$A$6:$A$30,0)),INDEX(Rates!$E$6:$E$30,MATCH(E495,Rates!$A$6:$A$30,0)))),0))</f>
        <v/>
      </c>
      <c r="J495" s="23" t="str">
        <f aca="false">IF(E495="","",ROUND(F495*I495,0))</f>
        <v/>
      </c>
      <c r="K495" s="24" t="str">
        <f aca="false">IF(OR(G495="",J495=0),"",IF(MONTH(G495)=3,DATE(YEAR(G495),Settings!$C$9,Settings!$C$8),DATE(YEAR(G495),MONTH(G495)+1,Settings!$C$7)))</f>
        <v/>
      </c>
      <c r="L495" s="21"/>
      <c r="M495" s="8"/>
      <c r="N495" s="10" t="str">
        <f aca="false">IF(E495="","",IF(J495=0,"Below threshold",IF(L495="",IF(Settings!$C$11&gt;K495,"Overdue - not deposited","Pending (not yet due)"),IF(L495&lt;=K495,"Deposited on time","Deposited late"))))</f>
        <v/>
      </c>
      <c r="O495" s="25" t="str">
        <f aca="false">IF(OR(J495="",J495=0,G495=""),"",IF(N495="Deposited on time",0,IF(N495="Pending (not yet due)",0,MAX(0,(YEAR(IF(L495="",Settings!$C$11,L495))-YEAR(G495))*12+MONTH(IF(L495="",Settings!$C$11,L495))-MONTH(G495)+1))))</f>
        <v/>
      </c>
      <c r="P495" s="23" t="str">
        <f aca="false">IF(O495="","",ROUND(J495*Settings!$C$10*O495,0))</f>
        <v/>
      </c>
    </row>
    <row r="496" customFormat="false" ht="15" hidden="false" customHeight="false" outlineLevel="0" collapsed="false">
      <c r="A496" s="8"/>
      <c r="B496" s="8"/>
      <c r="C496" s="8"/>
      <c r="D496" s="8"/>
      <c r="E496" s="8"/>
      <c r="F496" s="18"/>
      <c r="G496" s="21"/>
      <c r="H496" s="11" t="str">
        <f aca="false">IF(E496="","",IFERROR(INDEX(Rates!$B$6:$B$30,MATCH(E496,Rates!$A$6:$A$30,0)),"Not in rate table"))</f>
        <v/>
      </c>
      <c r="I496" s="22" t="str">
        <f aca="false">IF(E496="","",IFERROR(IF(F496&lt;=INDEX(Rates!$C$6:$C$30,MATCH(E496,Rates!$A$6:$A$30,0)),0,IF(D496="Yes",INDEX(Rates!$D$6:$D$30,MATCH(E496,Rates!$A$6:$A$30,0)),INDEX(Rates!$E$6:$E$30,MATCH(E496,Rates!$A$6:$A$30,0)))),0))</f>
        <v/>
      </c>
      <c r="J496" s="23" t="str">
        <f aca="false">IF(E496="","",ROUND(F496*I496,0))</f>
        <v/>
      </c>
      <c r="K496" s="24" t="str">
        <f aca="false">IF(OR(G496="",J496=0),"",IF(MONTH(G496)=3,DATE(YEAR(G496),Settings!$C$9,Settings!$C$8),DATE(YEAR(G496),MONTH(G496)+1,Settings!$C$7)))</f>
        <v/>
      </c>
      <c r="L496" s="21"/>
      <c r="M496" s="8"/>
      <c r="N496" s="10" t="str">
        <f aca="false">IF(E496="","",IF(J496=0,"Below threshold",IF(L496="",IF(Settings!$C$11&gt;K496,"Overdue - not deposited","Pending (not yet due)"),IF(L496&lt;=K496,"Deposited on time","Deposited late"))))</f>
        <v/>
      </c>
      <c r="O496" s="25" t="str">
        <f aca="false">IF(OR(J496="",J496=0,G496=""),"",IF(N496="Deposited on time",0,IF(N496="Pending (not yet due)",0,MAX(0,(YEAR(IF(L496="",Settings!$C$11,L496))-YEAR(G496))*12+MONTH(IF(L496="",Settings!$C$11,L496))-MONTH(G496)+1))))</f>
        <v/>
      </c>
      <c r="P496" s="23" t="str">
        <f aca="false">IF(O496="","",ROUND(J496*Settings!$C$10*O496,0))</f>
        <v/>
      </c>
    </row>
    <row r="497" customFormat="false" ht="15" hidden="false" customHeight="false" outlineLevel="0" collapsed="false">
      <c r="A497" s="8"/>
      <c r="B497" s="8"/>
      <c r="C497" s="8"/>
      <c r="D497" s="8"/>
      <c r="E497" s="8"/>
      <c r="F497" s="18"/>
      <c r="G497" s="21"/>
      <c r="H497" s="11" t="str">
        <f aca="false">IF(E497="","",IFERROR(INDEX(Rates!$B$6:$B$30,MATCH(E497,Rates!$A$6:$A$30,0)),"Not in rate table"))</f>
        <v/>
      </c>
      <c r="I497" s="22" t="str">
        <f aca="false">IF(E497="","",IFERROR(IF(F497&lt;=INDEX(Rates!$C$6:$C$30,MATCH(E497,Rates!$A$6:$A$30,0)),0,IF(D497="Yes",INDEX(Rates!$D$6:$D$30,MATCH(E497,Rates!$A$6:$A$30,0)),INDEX(Rates!$E$6:$E$30,MATCH(E497,Rates!$A$6:$A$30,0)))),0))</f>
        <v/>
      </c>
      <c r="J497" s="23" t="str">
        <f aca="false">IF(E497="","",ROUND(F497*I497,0))</f>
        <v/>
      </c>
      <c r="K497" s="24" t="str">
        <f aca="false">IF(OR(G497="",J497=0),"",IF(MONTH(G497)=3,DATE(YEAR(G497),Settings!$C$9,Settings!$C$8),DATE(YEAR(G497),MONTH(G497)+1,Settings!$C$7)))</f>
        <v/>
      </c>
      <c r="L497" s="21"/>
      <c r="M497" s="8"/>
      <c r="N497" s="10" t="str">
        <f aca="false">IF(E497="","",IF(J497=0,"Below threshold",IF(L497="",IF(Settings!$C$11&gt;K497,"Overdue - not deposited","Pending (not yet due)"),IF(L497&lt;=K497,"Deposited on time","Deposited late"))))</f>
        <v/>
      </c>
      <c r="O497" s="25" t="str">
        <f aca="false">IF(OR(J497="",J497=0,G497=""),"",IF(N497="Deposited on time",0,IF(N497="Pending (not yet due)",0,MAX(0,(YEAR(IF(L497="",Settings!$C$11,L497))-YEAR(G497))*12+MONTH(IF(L497="",Settings!$C$11,L497))-MONTH(G497)+1))))</f>
        <v/>
      </c>
      <c r="P497" s="23" t="str">
        <f aca="false">IF(O497="","",ROUND(J497*Settings!$C$10*O497,0))</f>
        <v/>
      </c>
    </row>
    <row r="498" customFormat="false" ht="15" hidden="false" customHeight="false" outlineLevel="0" collapsed="false">
      <c r="A498" s="8"/>
      <c r="B498" s="8"/>
      <c r="C498" s="8"/>
      <c r="D498" s="8"/>
      <c r="E498" s="8"/>
      <c r="F498" s="18"/>
      <c r="G498" s="21"/>
      <c r="H498" s="11" t="str">
        <f aca="false">IF(E498="","",IFERROR(INDEX(Rates!$B$6:$B$30,MATCH(E498,Rates!$A$6:$A$30,0)),"Not in rate table"))</f>
        <v/>
      </c>
      <c r="I498" s="22" t="str">
        <f aca="false">IF(E498="","",IFERROR(IF(F498&lt;=INDEX(Rates!$C$6:$C$30,MATCH(E498,Rates!$A$6:$A$30,0)),0,IF(D498="Yes",INDEX(Rates!$D$6:$D$30,MATCH(E498,Rates!$A$6:$A$30,0)),INDEX(Rates!$E$6:$E$30,MATCH(E498,Rates!$A$6:$A$30,0)))),0))</f>
        <v/>
      </c>
      <c r="J498" s="23" t="str">
        <f aca="false">IF(E498="","",ROUND(F498*I498,0))</f>
        <v/>
      </c>
      <c r="K498" s="24" t="str">
        <f aca="false">IF(OR(G498="",J498=0),"",IF(MONTH(G498)=3,DATE(YEAR(G498),Settings!$C$9,Settings!$C$8),DATE(YEAR(G498),MONTH(G498)+1,Settings!$C$7)))</f>
        <v/>
      </c>
      <c r="L498" s="21"/>
      <c r="M498" s="8"/>
      <c r="N498" s="10" t="str">
        <f aca="false">IF(E498="","",IF(J498=0,"Below threshold",IF(L498="",IF(Settings!$C$11&gt;K498,"Overdue - not deposited","Pending (not yet due)"),IF(L498&lt;=K498,"Deposited on time","Deposited late"))))</f>
        <v/>
      </c>
      <c r="O498" s="25" t="str">
        <f aca="false">IF(OR(J498="",J498=0,G498=""),"",IF(N498="Deposited on time",0,IF(N498="Pending (not yet due)",0,MAX(0,(YEAR(IF(L498="",Settings!$C$11,L498))-YEAR(G498))*12+MONTH(IF(L498="",Settings!$C$11,L498))-MONTH(G498)+1))))</f>
        <v/>
      </c>
      <c r="P498" s="23" t="str">
        <f aca="false">IF(O498="","",ROUND(J498*Settings!$C$10*O498,0))</f>
        <v/>
      </c>
    </row>
    <row r="499" customFormat="false" ht="15" hidden="false" customHeight="false" outlineLevel="0" collapsed="false">
      <c r="A499" s="8"/>
      <c r="B499" s="8"/>
      <c r="C499" s="8"/>
      <c r="D499" s="8"/>
      <c r="E499" s="8"/>
      <c r="F499" s="18"/>
      <c r="G499" s="21"/>
      <c r="H499" s="11" t="str">
        <f aca="false">IF(E499="","",IFERROR(INDEX(Rates!$B$6:$B$30,MATCH(E499,Rates!$A$6:$A$30,0)),"Not in rate table"))</f>
        <v/>
      </c>
      <c r="I499" s="22" t="str">
        <f aca="false">IF(E499="","",IFERROR(IF(F499&lt;=INDEX(Rates!$C$6:$C$30,MATCH(E499,Rates!$A$6:$A$30,0)),0,IF(D499="Yes",INDEX(Rates!$D$6:$D$30,MATCH(E499,Rates!$A$6:$A$30,0)),INDEX(Rates!$E$6:$E$30,MATCH(E499,Rates!$A$6:$A$30,0)))),0))</f>
        <v/>
      </c>
      <c r="J499" s="23" t="str">
        <f aca="false">IF(E499="","",ROUND(F499*I499,0))</f>
        <v/>
      </c>
      <c r="K499" s="24" t="str">
        <f aca="false">IF(OR(G499="",J499=0),"",IF(MONTH(G499)=3,DATE(YEAR(G499),Settings!$C$9,Settings!$C$8),DATE(YEAR(G499),MONTH(G499)+1,Settings!$C$7)))</f>
        <v/>
      </c>
      <c r="L499" s="21"/>
      <c r="M499" s="8"/>
      <c r="N499" s="10" t="str">
        <f aca="false">IF(E499="","",IF(J499=0,"Below threshold",IF(L499="",IF(Settings!$C$11&gt;K499,"Overdue - not deposited","Pending (not yet due)"),IF(L499&lt;=K499,"Deposited on time","Deposited late"))))</f>
        <v/>
      </c>
      <c r="O499" s="25" t="str">
        <f aca="false">IF(OR(J499="",J499=0,G499=""),"",IF(N499="Deposited on time",0,IF(N499="Pending (not yet due)",0,MAX(0,(YEAR(IF(L499="",Settings!$C$11,L499))-YEAR(G499))*12+MONTH(IF(L499="",Settings!$C$11,L499))-MONTH(G499)+1))))</f>
        <v/>
      </c>
      <c r="P499" s="23" t="str">
        <f aca="false">IF(O499="","",ROUND(J499*Settings!$C$10*O499,0))</f>
        <v/>
      </c>
    </row>
    <row r="500" customFormat="false" ht="15" hidden="false" customHeight="false" outlineLevel="0" collapsed="false">
      <c r="A500" s="8"/>
      <c r="B500" s="8"/>
      <c r="C500" s="8"/>
      <c r="D500" s="8"/>
      <c r="E500" s="8"/>
      <c r="F500" s="18"/>
      <c r="G500" s="21"/>
      <c r="H500" s="11" t="str">
        <f aca="false">IF(E500="","",IFERROR(INDEX(Rates!$B$6:$B$30,MATCH(E500,Rates!$A$6:$A$30,0)),"Not in rate table"))</f>
        <v/>
      </c>
      <c r="I500" s="22" t="str">
        <f aca="false">IF(E500="","",IFERROR(IF(F500&lt;=INDEX(Rates!$C$6:$C$30,MATCH(E500,Rates!$A$6:$A$30,0)),0,IF(D500="Yes",INDEX(Rates!$D$6:$D$30,MATCH(E500,Rates!$A$6:$A$30,0)),INDEX(Rates!$E$6:$E$30,MATCH(E500,Rates!$A$6:$A$30,0)))),0))</f>
        <v/>
      </c>
      <c r="J500" s="23" t="str">
        <f aca="false">IF(E500="","",ROUND(F500*I500,0))</f>
        <v/>
      </c>
      <c r="K500" s="24" t="str">
        <f aca="false">IF(OR(G500="",J500=0),"",IF(MONTH(G500)=3,DATE(YEAR(G500),Settings!$C$9,Settings!$C$8),DATE(YEAR(G500),MONTH(G500)+1,Settings!$C$7)))</f>
        <v/>
      </c>
      <c r="L500" s="21"/>
      <c r="M500" s="8"/>
      <c r="N500" s="10" t="str">
        <f aca="false">IF(E500="","",IF(J500=0,"Below threshold",IF(L500="",IF(Settings!$C$11&gt;K500,"Overdue - not deposited","Pending (not yet due)"),IF(L500&lt;=K500,"Deposited on time","Deposited late"))))</f>
        <v/>
      </c>
      <c r="O500" s="25" t="str">
        <f aca="false">IF(OR(J500="",J500=0,G500=""),"",IF(N500="Deposited on time",0,IF(N500="Pending (not yet due)",0,MAX(0,(YEAR(IF(L500="",Settings!$C$11,L500))-YEAR(G500))*12+MONTH(IF(L500="",Settings!$C$11,L500))-MONTH(G500)+1))))</f>
        <v/>
      </c>
      <c r="P500" s="23" t="str">
        <f aca="false">IF(O500="","",ROUND(J500*Settings!$C$10*O500,0))</f>
        <v/>
      </c>
    </row>
    <row r="501" customFormat="false" ht="15" hidden="false" customHeight="false" outlineLevel="0" collapsed="false">
      <c r="A501" s="8"/>
      <c r="B501" s="8"/>
      <c r="C501" s="8"/>
      <c r="D501" s="8"/>
      <c r="E501" s="8"/>
      <c r="F501" s="18"/>
      <c r="G501" s="21"/>
      <c r="H501" s="11" t="str">
        <f aca="false">IF(E501="","",IFERROR(INDEX(Rates!$B$6:$B$30,MATCH(E501,Rates!$A$6:$A$30,0)),"Not in rate table"))</f>
        <v/>
      </c>
      <c r="I501" s="22" t="str">
        <f aca="false">IF(E501="","",IFERROR(IF(F501&lt;=INDEX(Rates!$C$6:$C$30,MATCH(E501,Rates!$A$6:$A$30,0)),0,IF(D501="Yes",INDEX(Rates!$D$6:$D$30,MATCH(E501,Rates!$A$6:$A$30,0)),INDEX(Rates!$E$6:$E$30,MATCH(E501,Rates!$A$6:$A$30,0)))),0))</f>
        <v/>
      </c>
      <c r="J501" s="23" t="str">
        <f aca="false">IF(E501="","",ROUND(F501*I501,0))</f>
        <v/>
      </c>
      <c r="K501" s="24" t="str">
        <f aca="false">IF(OR(G501="",J501=0),"",IF(MONTH(G501)=3,DATE(YEAR(G501),Settings!$C$9,Settings!$C$8),DATE(YEAR(G501),MONTH(G501)+1,Settings!$C$7)))</f>
        <v/>
      </c>
      <c r="L501" s="21"/>
      <c r="M501" s="8"/>
      <c r="N501" s="10" t="str">
        <f aca="false">IF(E501="","",IF(J501=0,"Below threshold",IF(L501="",IF(Settings!$C$11&gt;K501,"Overdue - not deposited","Pending (not yet due)"),IF(L501&lt;=K501,"Deposited on time","Deposited late"))))</f>
        <v/>
      </c>
      <c r="O501" s="25" t="str">
        <f aca="false">IF(OR(J501="",J501=0,G501=""),"",IF(N501="Deposited on time",0,IF(N501="Pending (not yet due)",0,MAX(0,(YEAR(IF(L501="",Settings!$C$11,L501))-YEAR(G501))*12+MONTH(IF(L501="",Settings!$C$11,L501))-MONTH(G501)+1))))</f>
        <v/>
      </c>
      <c r="P501" s="23" t="str">
        <f aca="false">IF(O501="","",ROUND(J501*Settings!$C$10*O501,0))</f>
        <v/>
      </c>
    </row>
    <row r="502" customFormat="false" ht="15" hidden="false" customHeight="false" outlineLevel="0" collapsed="false">
      <c r="A502" s="8"/>
      <c r="B502" s="8"/>
      <c r="C502" s="8"/>
      <c r="D502" s="8"/>
      <c r="E502" s="8"/>
      <c r="F502" s="18"/>
      <c r="G502" s="21"/>
      <c r="H502" s="11" t="str">
        <f aca="false">IF(E502="","",IFERROR(INDEX(Rates!$B$6:$B$30,MATCH(E502,Rates!$A$6:$A$30,0)),"Not in rate table"))</f>
        <v/>
      </c>
      <c r="I502" s="22" t="str">
        <f aca="false">IF(E502="","",IFERROR(IF(F502&lt;=INDEX(Rates!$C$6:$C$30,MATCH(E502,Rates!$A$6:$A$30,0)),0,IF(D502="Yes",INDEX(Rates!$D$6:$D$30,MATCH(E502,Rates!$A$6:$A$30,0)),INDEX(Rates!$E$6:$E$30,MATCH(E502,Rates!$A$6:$A$30,0)))),0))</f>
        <v/>
      </c>
      <c r="J502" s="23" t="str">
        <f aca="false">IF(E502="","",ROUND(F502*I502,0))</f>
        <v/>
      </c>
      <c r="K502" s="24" t="str">
        <f aca="false">IF(OR(G502="",J502=0),"",IF(MONTH(G502)=3,DATE(YEAR(G502),Settings!$C$9,Settings!$C$8),DATE(YEAR(G502),MONTH(G502)+1,Settings!$C$7)))</f>
        <v/>
      </c>
      <c r="L502" s="21"/>
      <c r="M502" s="8"/>
      <c r="N502" s="10" t="str">
        <f aca="false">IF(E502="","",IF(J502=0,"Below threshold",IF(L502="",IF(Settings!$C$11&gt;K502,"Overdue - not deposited","Pending (not yet due)"),IF(L502&lt;=K502,"Deposited on time","Deposited late"))))</f>
        <v/>
      </c>
      <c r="O502" s="25" t="str">
        <f aca="false">IF(OR(J502="",J502=0,G502=""),"",IF(N502="Deposited on time",0,IF(N502="Pending (not yet due)",0,MAX(0,(YEAR(IF(L502="",Settings!$C$11,L502))-YEAR(G502))*12+MONTH(IF(L502="",Settings!$C$11,L502))-MONTH(G502)+1))))</f>
        <v/>
      </c>
      <c r="P502" s="23" t="str">
        <f aca="false">IF(O502="","",ROUND(J502*Settings!$C$10*O502,0))</f>
        <v/>
      </c>
    </row>
    <row r="503" customFormat="false" ht="15" hidden="false" customHeight="false" outlineLevel="0" collapsed="false">
      <c r="A503" s="8"/>
      <c r="B503" s="8"/>
      <c r="C503" s="8"/>
      <c r="D503" s="8"/>
      <c r="E503" s="8"/>
      <c r="F503" s="18"/>
      <c r="G503" s="21"/>
      <c r="H503" s="11" t="str">
        <f aca="false">IF(E503="","",IFERROR(INDEX(Rates!$B$6:$B$30,MATCH(E503,Rates!$A$6:$A$30,0)),"Not in rate table"))</f>
        <v/>
      </c>
      <c r="I503" s="22" t="str">
        <f aca="false">IF(E503="","",IFERROR(IF(F503&lt;=INDEX(Rates!$C$6:$C$30,MATCH(E503,Rates!$A$6:$A$30,0)),0,IF(D503="Yes",INDEX(Rates!$D$6:$D$30,MATCH(E503,Rates!$A$6:$A$30,0)),INDEX(Rates!$E$6:$E$30,MATCH(E503,Rates!$A$6:$A$30,0)))),0))</f>
        <v/>
      </c>
      <c r="J503" s="23" t="str">
        <f aca="false">IF(E503="","",ROUND(F503*I503,0))</f>
        <v/>
      </c>
      <c r="K503" s="24" t="str">
        <f aca="false">IF(OR(G503="",J503=0),"",IF(MONTH(G503)=3,DATE(YEAR(G503),Settings!$C$9,Settings!$C$8),DATE(YEAR(G503),MONTH(G503)+1,Settings!$C$7)))</f>
        <v/>
      </c>
      <c r="L503" s="21"/>
      <c r="M503" s="8"/>
      <c r="N503" s="10" t="str">
        <f aca="false">IF(E503="","",IF(J503=0,"Below threshold",IF(L503="",IF(Settings!$C$11&gt;K503,"Overdue - not deposited","Pending (not yet due)"),IF(L503&lt;=K503,"Deposited on time","Deposited late"))))</f>
        <v/>
      </c>
      <c r="O503" s="25" t="str">
        <f aca="false">IF(OR(J503="",J503=0,G503=""),"",IF(N503="Deposited on time",0,IF(N503="Pending (not yet due)",0,MAX(0,(YEAR(IF(L503="",Settings!$C$11,L503))-YEAR(G503))*12+MONTH(IF(L503="",Settings!$C$11,L503))-MONTH(G503)+1))))</f>
        <v/>
      </c>
      <c r="P503" s="23" t="str">
        <f aca="false">IF(O503="","",ROUND(J503*Settings!$C$10*O503,0))</f>
        <v/>
      </c>
    </row>
    <row r="504" customFormat="false" ht="15" hidden="false" customHeight="false" outlineLevel="0" collapsed="false">
      <c r="A504" s="8"/>
      <c r="B504" s="8"/>
      <c r="C504" s="8"/>
      <c r="D504" s="8"/>
      <c r="E504" s="8"/>
      <c r="F504" s="18"/>
      <c r="G504" s="21"/>
      <c r="H504" s="11" t="str">
        <f aca="false">IF(E504="","",IFERROR(INDEX(Rates!$B$6:$B$30,MATCH(E504,Rates!$A$6:$A$30,0)),"Not in rate table"))</f>
        <v/>
      </c>
      <c r="I504" s="22" t="str">
        <f aca="false">IF(E504="","",IFERROR(IF(F504&lt;=INDEX(Rates!$C$6:$C$30,MATCH(E504,Rates!$A$6:$A$30,0)),0,IF(D504="Yes",INDEX(Rates!$D$6:$D$30,MATCH(E504,Rates!$A$6:$A$30,0)),INDEX(Rates!$E$6:$E$30,MATCH(E504,Rates!$A$6:$A$30,0)))),0))</f>
        <v/>
      </c>
      <c r="J504" s="23" t="str">
        <f aca="false">IF(E504="","",ROUND(F504*I504,0))</f>
        <v/>
      </c>
      <c r="K504" s="24" t="str">
        <f aca="false">IF(OR(G504="",J504=0),"",IF(MONTH(G504)=3,DATE(YEAR(G504),Settings!$C$9,Settings!$C$8),DATE(YEAR(G504),MONTH(G504)+1,Settings!$C$7)))</f>
        <v/>
      </c>
      <c r="L504" s="21"/>
      <c r="M504" s="8"/>
      <c r="N504" s="10" t="str">
        <f aca="false">IF(E504="","",IF(J504=0,"Below threshold",IF(L504="",IF(Settings!$C$11&gt;K504,"Overdue - not deposited","Pending (not yet due)"),IF(L504&lt;=K504,"Deposited on time","Deposited late"))))</f>
        <v/>
      </c>
      <c r="O504" s="25" t="str">
        <f aca="false">IF(OR(J504="",J504=0,G504=""),"",IF(N504="Deposited on time",0,IF(N504="Pending (not yet due)",0,MAX(0,(YEAR(IF(L504="",Settings!$C$11,L504))-YEAR(G504))*12+MONTH(IF(L504="",Settings!$C$11,L504))-MONTH(G504)+1))))</f>
        <v/>
      </c>
      <c r="P504" s="23" t="str">
        <f aca="false">IF(O504="","",ROUND(J504*Settings!$C$10*O504,0))</f>
        <v/>
      </c>
    </row>
    <row r="505" customFormat="false" ht="15" hidden="false" customHeight="false" outlineLevel="0" collapsed="false">
      <c r="A505" s="8"/>
      <c r="B505" s="8"/>
      <c r="C505" s="8"/>
      <c r="D505" s="8"/>
      <c r="E505" s="8"/>
      <c r="F505" s="18"/>
      <c r="G505" s="21"/>
      <c r="H505" s="11" t="str">
        <f aca="false">IF(E505="","",IFERROR(INDEX(Rates!$B$6:$B$30,MATCH(E505,Rates!$A$6:$A$30,0)),"Not in rate table"))</f>
        <v/>
      </c>
      <c r="I505" s="22" t="str">
        <f aca="false">IF(E505="","",IFERROR(IF(F505&lt;=INDEX(Rates!$C$6:$C$30,MATCH(E505,Rates!$A$6:$A$30,0)),0,IF(D505="Yes",INDEX(Rates!$D$6:$D$30,MATCH(E505,Rates!$A$6:$A$30,0)),INDEX(Rates!$E$6:$E$30,MATCH(E505,Rates!$A$6:$A$30,0)))),0))</f>
        <v/>
      </c>
      <c r="J505" s="23" t="str">
        <f aca="false">IF(E505="","",ROUND(F505*I505,0))</f>
        <v/>
      </c>
      <c r="K505" s="24" t="str">
        <f aca="false">IF(OR(G505="",J505=0),"",IF(MONTH(G505)=3,DATE(YEAR(G505),Settings!$C$9,Settings!$C$8),DATE(YEAR(G505),MONTH(G505)+1,Settings!$C$7)))</f>
        <v/>
      </c>
      <c r="L505" s="21"/>
      <c r="M505" s="8"/>
      <c r="N505" s="10" t="str">
        <f aca="false">IF(E505="","",IF(J505=0,"Below threshold",IF(L505="",IF(Settings!$C$11&gt;K505,"Overdue - not deposited","Pending (not yet due)"),IF(L505&lt;=K505,"Deposited on time","Deposited late"))))</f>
        <v/>
      </c>
      <c r="O505" s="25" t="str">
        <f aca="false">IF(OR(J505="",J505=0,G505=""),"",IF(N505="Deposited on time",0,IF(N505="Pending (not yet due)",0,MAX(0,(YEAR(IF(L505="",Settings!$C$11,L505))-YEAR(G505))*12+MONTH(IF(L505="",Settings!$C$11,L505))-MONTH(G505)+1))))</f>
        <v/>
      </c>
      <c r="P505" s="23" t="str">
        <f aca="false">IF(O505="","",ROUND(J505*Settings!$C$10*O505,0))</f>
        <v/>
      </c>
    </row>
    <row r="506" customFormat="false" ht="15" hidden="false" customHeight="false" outlineLevel="0" collapsed="false">
      <c r="A506" s="8"/>
      <c r="B506" s="8"/>
      <c r="C506" s="8"/>
      <c r="D506" s="8"/>
      <c r="E506" s="8"/>
      <c r="F506" s="18"/>
      <c r="G506" s="21"/>
      <c r="H506" s="11" t="str">
        <f aca="false">IF(E506="","",IFERROR(INDEX(Rates!$B$6:$B$30,MATCH(E506,Rates!$A$6:$A$30,0)),"Not in rate table"))</f>
        <v/>
      </c>
      <c r="I506" s="22" t="str">
        <f aca="false">IF(E506="","",IFERROR(IF(F506&lt;=INDEX(Rates!$C$6:$C$30,MATCH(E506,Rates!$A$6:$A$30,0)),0,IF(D506="Yes",INDEX(Rates!$D$6:$D$30,MATCH(E506,Rates!$A$6:$A$30,0)),INDEX(Rates!$E$6:$E$30,MATCH(E506,Rates!$A$6:$A$30,0)))),0))</f>
        <v/>
      </c>
      <c r="J506" s="23" t="str">
        <f aca="false">IF(E506="","",ROUND(F506*I506,0))</f>
        <v/>
      </c>
      <c r="K506" s="24" t="str">
        <f aca="false">IF(OR(G506="",J506=0),"",IF(MONTH(G506)=3,DATE(YEAR(G506),Settings!$C$9,Settings!$C$8),DATE(YEAR(G506),MONTH(G506)+1,Settings!$C$7)))</f>
        <v/>
      </c>
      <c r="L506" s="21"/>
      <c r="M506" s="8"/>
      <c r="N506" s="10" t="str">
        <f aca="false">IF(E506="","",IF(J506=0,"Below threshold",IF(L506="",IF(Settings!$C$11&gt;K506,"Overdue - not deposited","Pending (not yet due)"),IF(L506&lt;=K506,"Deposited on time","Deposited late"))))</f>
        <v/>
      </c>
      <c r="O506" s="25" t="str">
        <f aca="false">IF(OR(J506="",J506=0,G506=""),"",IF(N506="Deposited on time",0,IF(N506="Pending (not yet due)",0,MAX(0,(YEAR(IF(L506="",Settings!$C$11,L506))-YEAR(G506))*12+MONTH(IF(L506="",Settings!$C$11,L506))-MONTH(G506)+1))))</f>
        <v/>
      </c>
      <c r="P506" s="23" t="str">
        <f aca="false">IF(O506="","",ROUND(J506*Settings!$C$10*O506,0))</f>
        <v/>
      </c>
    </row>
    <row r="507" customFormat="false" ht="15" hidden="false" customHeight="false" outlineLevel="0" collapsed="false">
      <c r="A507" s="8"/>
      <c r="B507" s="8"/>
      <c r="C507" s="8"/>
      <c r="D507" s="8"/>
      <c r="E507" s="8"/>
      <c r="F507" s="18"/>
      <c r="G507" s="21"/>
      <c r="H507" s="11" t="str">
        <f aca="false">IF(E507="","",IFERROR(INDEX(Rates!$B$6:$B$30,MATCH(E507,Rates!$A$6:$A$30,0)),"Not in rate table"))</f>
        <v/>
      </c>
      <c r="I507" s="22" t="str">
        <f aca="false">IF(E507="","",IFERROR(IF(F507&lt;=INDEX(Rates!$C$6:$C$30,MATCH(E507,Rates!$A$6:$A$30,0)),0,IF(D507="Yes",INDEX(Rates!$D$6:$D$30,MATCH(E507,Rates!$A$6:$A$30,0)),INDEX(Rates!$E$6:$E$30,MATCH(E507,Rates!$A$6:$A$30,0)))),0))</f>
        <v/>
      </c>
      <c r="J507" s="23" t="str">
        <f aca="false">IF(E507="","",ROUND(F507*I507,0))</f>
        <v/>
      </c>
      <c r="K507" s="24" t="str">
        <f aca="false">IF(OR(G507="",J507=0),"",IF(MONTH(G507)=3,DATE(YEAR(G507),Settings!$C$9,Settings!$C$8),DATE(YEAR(G507),MONTH(G507)+1,Settings!$C$7)))</f>
        <v/>
      </c>
      <c r="L507" s="21"/>
      <c r="M507" s="8"/>
      <c r="N507" s="10" t="str">
        <f aca="false">IF(E507="","",IF(J507=0,"Below threshold",IF(L507="",IF(Settings!$C$11&gt;K507,"Overdue - not deposited","Pending (not yet due)"),IF(L507&lt;=K507,"Deposited on time","Deposited late"))))</f>
        <v/>
      </c>
      <c r="O507" s="25" t="str">
        <f aca="false">IF(OR(J507="",J507=0,G507=""),"",IF(N507="Deposited on time",0,IF(N507="Pending (not yet due)",0,MAX(0,(YEAR(IF(L507="",Settings!$C$11,L507))-YEAR(G507))*12+MONTH(IF(L507="",Settings!$C$11,L507))-MONTH(G507)+1))))</f>
        <v/>
      </c>
      <c r="P507" s="23" t="str">
        <f aca="false">IF(O507="","",ROUND(J507*Settings!$C$10*O507,0))</f>
        <v/>
      </c>
    </row>
    <row r="508" customFormat="false" ht="15" hidden="false" customHeight="false" outlineLevel="0" collapsed="false">
      <c r="A508" s="8"/>
      <c r="B508" s="8"/>
      <c r="C508" s="8"/>
      <c r="D508" s="8"/>
      <c r="E508" s="8"/>
      <c r="F508" s="18"/>
      <c r="G508" s="21"/>
      <c r="H508" s="11" t="str">
        <f aca="false">IF(E508="","",IFERROR(INDEX(Rates!$B$6:$B$30,MATCH(E508,Rates!$A$6:$A$30,0)),"Not in rate table"))</f>
        <v/>
      </c>
      <c r="I508" s="22" t="str">
        <f aca="false">IF(E508="","",IFERROR(IF(F508&lt;=INDEX(Rates!$C$6:$C$30,MATCH(E508,Rates!$A$6:$A$30,0)),0,IF(D508="Yes",INDEX(Rates!$D$6:$D$30,MATCH(E508,Rates!$A$6:$A$30,0)),INDEX(Rates!$E$6:$E$30,MATCH(E508,Rates!$A$6:$A$30,0)))),0))</f>
        <v/>
      </c>
      <c r="J508" s="23" t="str">
        <f aca="false">IF(E508="","",ROUND(F508*I508,0))</f>
        <v/>
      </c>
      <c r="K508" s="24" t="str">
        <f aca="false">IF(OR(G508="",J508=0),"",IF(MONTH(G508)=3,DATE(YEAR(G508),Settings!$C$9,Settings!$C$8),DATE(YEAR(G508),MONTH(G508)+1,Settings!$C$7)))</f>
        <v/>
      </c>
      <c r="L508" s="21"/>
      <c r="M508" s="8"/>
      <c r="N508" s="10" t="str">
        <f aca="false">IF(E508="","",IF(J508=0,"Below threshold",IF(L508="",IF(Settings!$C$11&gt;K508,"Overdue - not deposited","Pending (not yet due)"),IF(L508&lt;=K508,"Deposited on time","Deposited late"))))</f>
        <v/>
      </c>
      <c r="O508" s="25" t="str">
        <f aca="false">IF(OR(J508="",J508=0,G508=""),"",IF(N508="Deposited on time",0,IF(N508="Pending (not yet due)",0,MAX(0,(YEAR(IF(L508="",Settings!$C$11,L508))-YEAR(G508))*12+MONTH(IF(L508="",Settings!$C$11,L508))-MONTH(G508)+1))))</f>
        <v/>
      </c>
      <c r="P508" s="23" t="str">
        <f aca="false">IF(O508="","",ROUND(J508*Settings!$C$10*O508,0))</f>
        <v/>
      </c>
    </row>
    <row r="509" customFormat="false" ht="15" hidden="false" customHeight="false" outlineLevel="0" collapsed="false">
      <c r="A509" s="8"/>
      <c r="B509" s="8"/>
      <c r="C509" s="8"/>
      <c r="D509" s="8"/>
      <c r="E509" s="8"/>
      <c r="F509" s="18"/>
      <c r="G509" s="21"/>
      <c r="H509" s="11" t="str">
        <f aca="false">IF(E509="","",IFERROR(INDEX(Rates!$B$6:$B$30,MATCH(E509,Rates!$A$6:$A$30,0)),"Not in rate table"))</f>
        <v/>
      </c>
      <c r="I509" s="22" t="str">
        <f aca="false">IF(E509="","",IFERROR(IF(F509&lt;=INDEX(Rates!$C$6:$C$30,MATCH(E509,Rates!$A$6:$A$30,0)),0,IF(D509="Yes",INDEX(Rates!$D$6:$D$30,MATCH(E509,Rates!$A$6:$A$30,0)),INDEX(Rates!$E$6:$E$30,MATCH(E509,Rates!$A$6:$A$30,0)))),0))</f>
        <v/>
      </c>
      <c r="J509" s="23" t="str">
        <f aca="false">IF(E509="","",ROUND(F509*I509,0))</f>
        <v/>
      </c>
      <c r="K509" s="24" t="str">
        <f aca="false">IF(OR(G509="",J509=0),"",IF(MONTH(G509)=3,DATE(YEAR(G509),Settings!$C$9,Settings!$C$8),DATE(YEAR(G509),MONTH(G509)+1,Settings!$C$7)))</f>
        <v/>
      </c>
      <c r="L509" s="21"/>
      <c r="M509" s="8"/>
      <c r="N509" s="10" t="str">
        <f aca="false">IF(E509="","",IF(J509=0,"Below threshold",IF(L509="",IF(Settings!$C$11&gt;K509,"Overdue - not deposited","Pending (not yet due)"),IF(L509&lt;=K509,"Deposited on time","Deposited late"))))</f>
        <v/>
      </c>
      <c r="O509" s="25" t="str">
        <f aca="false">IF(OR(J509="",J509=0,G509=""),"",IF(N509="Deposited on time",0,IF(N509="Pending (not yet due)",0,MAX(0,(YEAR(IF(L509="",Settings!$C$11,L509))-YEAR(G509))*12+MONTH(IF(L509="",Settings!$C$11,L509))-MONTH(G509)+1))))</f>
        <v/>
      </c>
      <c r="P509" s="23" t="str">
        <f aca="false">IF(O509="","",ROUND(J509*Settings!$C$10*O509,0))</f>
        <v/>
      </c>
    </row>
    <row r="510" customFormat="false" ht="15" hidden="false" customHeight="false" outlineLevel="0" collapsed="false">
      <c r="A510" s="8"/>
      <c r="B510" s="8"/>
      <c r="C510" s="8"/>
      <c r="D510" s="8"/>
      <c r="E510" s="8"/>
      <c r="F510" s="18"/>
      <c r="G510" s="21"/>
      <c r="H510" s="11" t="str">
        <f aca="false">IF(E510="","",IFERROR(INDEX(Rates!$B$6:$B$30,MATCH(E510,Rates!$A$6:$A$30,0)),"Not in rate table"))</f>
        <v/>
      </c>
      <c r="I510" s="22" t="str">
        <f aca="false">IF(E510="","",IFERROR(IF(F510&lt;=INDEX(Rates!$C$6:$C$30,MATCH(E510,Rates!$A$6:$A$30,0)),0,IF(D510="Yes",INDEX(Rates!$D$6:$D$30,MATCH(E510,Rates!$A$6:$A$30,0)),INDEX(Rates!$E$6:$E$30,MATCH(E510,Rates!$A$6:$A$30,0)))),0))</f>
        <v/>
      </c>
      <c r="J510" s="23" t="str">
        <f aca="false">IF(E510="","",ROUND(F510*I510,0))</f>
        <v/>
      </c>
      <c r="K510" s="24" t="str">
        <f aca="false">IF(OR(G510="",J510=0),"",IF(MONTH(G510)=3,DATE(YEAR(G510),Settings!$C$9,Settings!$C$8),DATE(YEAR(G510),MONTH(G510)+1,Settings!$C$7)))</f>
        <v/>
      </c>
      <c r="L510" s="21"/>
      <c r="M510" s="8"/>
      <c r="N510" s="10" t="str">
        <f aca="false">IF(E510="","",IF(J510=0,"Below threshold",IF(L510="",IF(Settings!$C$11&gt;K510,"Overdue - not deposited","Pending (not yet due)"),IF(L510&lt;=K510,"Deposited on time","Deposited late"))))</f>
        <v/>
      </c>
      <c r="O510" s="25" t="str">
        <f aca="false">IF(OR(J510="",J510=0,G510=""),"",IF(N510="Deposited on time",0,IF(N510="Pending (not yet due)",0,MAX(0,(YEAR(IF(L510="",Settings!$C$11,L510))-YEAR(G510))*12+MONTH(IF(L510="",Settings!$C$11,L510))-MONTH(G510)+1))))</f>
        <v/>
      </c>
      <c r="P510" s="23" t="str">
        <f aca="false">IF(O510="","",ROUND(J510*Settings!$C$10*O510,0))</f>
        <v/>
      </c>
    </row>
    <row r="511" customFormat="false" ht="15" hidden="false" customHeight="false" outlineLevel="0" collapsed="false">
      <c r="A511" s="8"/>
      <c r="B511" s="8"/>
      <c r="C511" s="8"/>
      <c r="D511" s="8"/>
      <c r="E511" s="8"/>
      <c r="F511" s="18"/>
      <c r="G511" s="21"/>
      <c r="H511" s="11" t="str">
        <f aca="false">IF(E511="","",IFERROR(INDEX(Rates!$B$6:$B$30,MATCH(E511,Rates!$A$6:$A$30,0)),"Not in rate table"))</f>
        <v/>
      </c>
      <c r="I511" s="22" t="str">
        <f aca="false">IF(E511="","",IFERROR(IF(F511&lt;=INDEX(Rates!$C$6:$C$30,MATCH(E511,Rates!$A$6:$A$30,0)),0,IF(D511="Yes",INDEX(Rates!$D$6:$D$30,MATCH(E511,Rates!$A$6:$A$30,0)),INDEX(Rates!$E$6:$E$30,MATCH(E511,Rates!$A$6:$A$30,0)))),0))</f>
        <v/>
      </c>
      <c r="J511" s="23" t="str">
        <f aca="false">IF(E511="","",ROUND(F511*I511,0))</f>
        <v/>
      </c>
      <c r="K511" s="24" t="str">
        <f aca="false">IF(OR(G511="",J511=0),"",IF(MONTH(G511)=3,DATE(YEAR(G511),Settings!$C$9,Settings!$C$8),DATE(YEAR(G511),MONTH(G511)+1,Settings!$C$7)))</f>
        <v/>
      </c>
      <c r="L511" s="21"/>
      <c r="M511" s="8"/>
      <c r="N511" s="10" t="str">
        <f aca="false">IF(E511="","",IF(J511=0,"Below threshold",IF(L511="",IF(Settings!$C$11&gt;K511,"Overdue - not deposited","Pending (not yet due)"),IF(L511&lt;=K511,"Deposited on time","Deposited late"))))</f>
        <v/>
      </c>
      <c r="O511" s="25" t="str">
        <f aca="false">IF(OR(J511="",J511=0,G511=""),"",IF(N511="Deposited on time",0,IF(N511="Pending (not yet due)",0,MAX(0,(YEAR(IF(L511="",Settings!$C$11,L511))-YEAR(G511))*12+MONTH(IF(L511="",Settings!$C$11,L511))-MONTH(G511)+1))))</f>
        <v/>
      </c>
      <c r="P511" s="23" t="str">
        <f aca="false">IF(O511="","",ROUND(J511*Settings!$C$10*O511,0))</f>
        <v/>
      </c>
    </row>
    <row r="512" customFormat="false" ht="15" hidden="false" customHeight="false" outlineLevel="0" collapsed="false">
      <c r="A512" s="8"/>
      <c r="B512" s="8"/>
      <c r="C512" s="8"/>
      <c r="D512" s="8"/>
      <c r="E512" s="8"/>
      <c r="F512" s="18"/>
      <c r="G512" s="21"/>
      <c r="H512" s="11" t="str">
        <f aca="false">IF(E512="","",IFERROR(INDEX(Rates!$B$6:$B$30,MATCH(E512,Rates!$A$6:$A$30,0)),"Not in rate table"))</f>
        <v/>
      </c>
      <c r="I512" s="22" t="str">
        <f aca="false">IF(E512="","",IFERROR(IF(F512&lt;=INDEX(Rates!$C$6:$C$30,MATCH(E512,Rates!$A$6:$A$30,0)),0,IF(D512="Yes",INDEX(Rates!$D$6:$D$30,MATCH(E512,Rates!$A$6:$A$30,0)),INDEX(Rates!$E$6:$E$30,MATCH(E512,Rates!$A$6:$A$30,0)))),0))</f>
        <v/>
      </c>
      <c r="J512" s="23" t="str">
        <f aca="false">IF(E512="","",ROUND(F512*I512,0))</f>
        <v/>
      </c>
      <c r="K512" s="24" t="str">
        <f aca="false">IF(OR(G512="",J512=0),"",IF(MONTH(G512)=3,DATE(YEAR(G512),Settings!$C$9,Settings!$C$8),DATE(YEAR(G512),MONTH(G512)+1,Settings!$C$7)))</f>
        <v/>
      </c>
      <c r="L512" s="21"/>
      <c r="M512" s="8"/>
      <c r="N512" s="10" t="str">
        <f aca="false">IF(E512="","",IF(J512=0,"Below threshold",IF(L512="",IF(Settings!$C$11&gt;K512,"Overdue - not deposited","Pending (not yet due)"),IF(L512&lt;=K512,"Deposited on time","Deposited late"))))</f>
        <v/>
      </c>
      <c r="O512" s="25" t="str">
        <f aca="false">IF(OR(J512="",J512=0,G512=""),"",IF(N512="Deposited on time",0,IF(N512="Pending (not yet due)",0,MAX(0,(YEAR(IF(L512="",Settings!$C$11,L512))-YEAR(G512))*12+MONTH(IF(L512="",Settings!$C$11,L512))-MONTH(G512)+1))))</f>
        <v/>
      </c>
      <c r="P512" s="23" t="str">
        <f aca="false">IF(O512="","",ROUND(J512*Settings!$C$10*O512,0))</f>
        <v/>
      </c>
    </row>
    <row r="513" customFormat="false" ht="15" hidden="false" customHeight="false" outlineLevel="0" collapsed="false">
      <c r="A513" s="8"/>
      <c r="B513" s="8"/>
      <c r="C513" s="8"/>
      <c r="D513" s="8"/>
      <c r="E513" s="8"/>
      <c r="F513" s="18"/>
      <c r="G513" s="21"/>
      <c r="H513" s="11" t="str">
        <f aca="false">IF(E513="","",IFERROR(INDEX(Rates!$B$6:$B$30,MATCH(E513,Rates!$A$6:$A$30,0)),"Not in rate table"))</f>
        <v/>
      </c>
      <c r="I513" s="22" t="str">
        <f aca="false">IF(E513="","",IFERROR(IF(F513&lt;=INDEX(Rates!$C$6:$C$30,MATCH(E513,Rates!$A$6:$A$30,0)),0,IF(D513="Yes",INDEX(Rates!$D$6:$D$30,MATCH(E513,Rates!$A$6:$A$30,0)),INDEX(Rates!$E$6:$E$30,MATCH(E513,Rates!$A$6:$A$30,0)))),0))</f>
        <v/>
      </c>
      <c r="J513" s="23" t="str">
        <f aca="false">IF(E513="","",ROUND(F513*I513,0))</f>
        <v/>
      </c>
      <c r="K513" s="24" t="str">
        <f aca="false">IF(OR(G513="",J513=0),"",IF(MONTH(G513)=3,DATE(YEAR(G513),Settings!$C$9,Settings!$C$8),DATE(YEAR(G513),MONTH(G513)+1,Settings!$C$7)))</f>
        <v/>
      </c>
      <c r="L513" s="21"/>
      <c r="M513" s="8"/>
      <c r="N513" s="10" t="str">
        <f aca="false">IF(E513="","",IF(J513=0,"Below threshold",IF(L513="",IF(Settings!$C$11&gt;K513,"Overdue - not deposited","Pending (not yet due)"),IF(L513&lt;=K513,"Deposited on time","Deposited late"))))</f>
        <v/>
      </c>
      <c r="O513" s="25" t="str">
        <f aca="false">IF(OR(J513="",J513=0,G513=""),"",IF(N513="Deposited on time",0,IF(N513="Pending (not yet due)",0,MAX(0,(YEAR(IF(L513="",Settings!$C$11,L513))-YEAR(G513))*12+MONTH(IF(L513="",Settings!$C$11,L513))-MONTH(G513)+1))))</f>
        <v/>
      </c>
      <c r="P513" s="23" t="str">
        <f aca="false">IF(O513="","",ROUND(J513*Settings!$C$10*O513,0))</f>
        <v/>
      </c>
    </row>
    <row r="514" customFormat="false" ht="15" hidden="false" customHeight="false" outlineLevel="0" collapsed="false">
      <c r="A514" s="8"/>
      <c r="B514" s="8"/>
      <c r="C514" s="8"/>
      <c r="D514" s="8"/>
      <c r="E514" s="8"/>
      <c r="F514" s="18"/>
      <c r="G514" s="21"/>
      <c r="H514" s="11" t="str">
        <f aca="false">IF(E514="","",IFERROR(INDEX(Rates!$B$6:$B$30,MATCH(E514,Rates!$A$6:$A$30,0)),"Not in rate table"))</f>
        <v/>
      </c>
      <c r="I514" s="22" t="str">
        <f aca="false">IF(E514="","",IFERROR(IF(F514&lt;=INDEX(Rates!$C$6:$C$30,MATCH(E514,Rates!$A$6:$A$30,0)),0,IF(D514="Yes",INDEX(Rates!$D$6:$D$30,MATCH(E514,Rates!$A$6:$A$30,0)),INDEX(Rates!$E$6:$E$30,MATCH(E514,Rates!$A$6:$A$30,0)))),0))</f>
        <v/>
      </c>
      <c r="J514" s="23" t="str">
        <f aca="false">IF(E514="","",ROUND(F514*I514,0))</f>
        <v/>
      </c>
      <c r="K514" s="24" t="str">
        <f aca="false">IF(OR(G514="",J514=0),"",IF(MONTH(G514)=3,DATE(YEAR(G514),Settings!$C$9,Settings!$C$8),DATE(YEAR(G514),MONTH(G514)+1,Settings!$C$7)))</f>
        <v/>
      </c>
      <c r="L514" s="21"/>
      <c r="M514" s="8"/>
      <c r="N514" s="10" t="str">
        <f aca="false">IF(E514="","",IF(J514=0,"Below threshold",IF(L514="",IF(Settings!$C$11&gt;K514,"Overdue - not deposited","Pending (not yet due)"),IF(L514&lt;=K514,"Deposited on time","Deposited late"))))</f>
        <v/>
      </c>
      <c r="O514" s="25" t="str">
        <f aca="false">IF(OR(J514="",J514=0,G514=""),"",IF(N514="Deposited on time",0,IF(N514="Pending (not yet due)",0,MAX(0,(YEAR(IF(L514="",Settings!$C$11,L514))-YEAR(G514))*12+MONTH(IF(L514="",Settings!$C$11,L514))-MONTH(G514)+1))))</f>
        <v/>
      </c>
      <c r="P514" s="23" t="str">
        <f aca="false">IF(O514="","",ROUND(J514*Settings!$C$10*O514,0))</f>
        <v/>
      </c>
    </row>
    <row r="515" customFormat="false" ht="15" hidden="false" customHeight="false" outlineLevel="0" collapsed="false">
      <c r="A515" s="8"/>
      <c r="B515" s="8"/>
      <c r="C515" s="8"/>
      <c r="D515" s="8"/>
      <c r="E515" s="8"/>
      <c r="F515" s="18"/>
      <c r="G515" s="21"/>
      <c r="H515" s="11" t="str">
        <f aca="false">IF(E515="","",IFERROR(INDEX(Rates!$B$6:$B$30,MATCH(E515,Rates!$A$6:$A$30,0)),"Not in rate table"))</f>
        <v/>
      </c>
      <c r="I515" s="22" t="str">
        <f aca="false">IF(E515="","",IFERROR(IF(F515&lt;=INDEX(Rates!$C$6:$C$30,MATCH(E515,Rates!$A$6:$A$30,0)),0,IF(D515="Yes",INDEX(Rates!$D$6:$D$30,MATCH(E515,Rates!$A$6:$A$30,0)),INDEX(Rates!$E$6:$E$30,MATCH(E515,Rates!$A$6:$A$30,0)))),0))</f>
        <v/>
      </c>
      <c r="J515" s="23" t="str">
        <f aca="false">IF(E515="","",ROUND(F515*I515,0))</f>
        <v/>
      </c>
      <c r="K515" s="24" t="str">
        <f aca="false">IF(OR(G515="",J515=0),"",IF(MONTH(G515)=3,DATE(YEAR(G515),Settings!$C$9,Settings!$C$8),DATE(YEAR(G515),MONTH(G515)+1,Settings!$C$7)))</f>
        <v/>
      </c>
      <c r="L515" s="21"/>
      <c r="M515" s="8"/>
      <c r="N515" s="10" t="str">
        <f aca="false">IF(E515="","",IF(J515=0,"Below threshold",IF(L515="",IF(Settings!$C$11&gt;K515,"Overdue - not deposited","Pending (not yet due)"),IF(L515&lt;=K515,"Deposited on time","Deposited late"))))</f>
        <v/>
      </c>
      <c r="O515" s="25" t="str">
        <f aca="false">IF(OR(J515="",J515=0,G515=""),"",IF(N515="Deposited on time",0,IF(N515="Pending (not yet due)",0,MAX(0,(YEAR(IF(L515="",Settings!$C$11,L515))-YEAR(G515))*12+MONTH(IF(L515="",Settings!$C$11,L515))-MONTH(G515)+1))))</f>
        <v/>
      </c>
      <c r="P515" s="23" t="str">
        <f aca="false">IF(O515="","",ROUND(J515*Settings!$C$10*O515,0))</f>
        <v/>
      </c>
    </row>
    <row r="516" customFormat="false" ht="15" hidden="false" customHeight="false" outlineLevel="0" collapsed="false">
      <c r="A516" s="8"/>
      <c r="B516" s="8"/>
      <c r="C516" s="8"/>
      <c r="D516" s="8"/>
      <c r="E516" s="8"/>
      <c r="F516" s="18"/>
      <c r="G516" s="21"/>
      <c r="H516" s="11" t="str">
        <f aca="false">IF(E516="","",IFERROR(INDEX(Rates!$B$6:$B$30,MATCH(E516,Rates!$A$6:$A$30,0)),"Not in rate table"))</f>
        <v/>
      </c>
      <c r="I516" s="22" t="str">
        <f aca="false">IF(E516="","",IFERROR(IF(F516&lt;=INDEX(Rates!$C$6:$C$30,MATCH(E516,Rates!$A$6:$A$30,0)),0,IF(D516="Yes",INDEX(Rates!$D$6:$D$30,MATCH(E516,Rates!$A$6:$A$30,0)),INDEX(Rates!$E$6:$E$30,MATCH(E516,Rates!$A$6:$A$30,0)))),0))</f>
        <v/>
      </c>
      <c r="J516" s="23" t="str">
        <f aca="false">IF(E516="","",ROUND(F516*I516,0))</f>
        <v/>
      </c>
      <c r="K516" s="24" t="str">
        <f aca="false">IF(OR(G516="",J516=0),"",IF(MONTH(G516)=3,DATE(YEAR(G516),Settings!$C$9,Settings!$C$8),DATE(YEAR(G516),MONTH(G516)+1,Settings!$C$7)))</f>
        <v/>
      </c>
      <c r="L516" s="21"/>
      <c r="M516" s="8"/>
      <c r="N516" s="10" t="str">
        <f aca="false">IF(E516="","",IF(J516=0,"Below threshold",IF(L516="",IF(Settings!$C$11&gt;K516,"Overdue - not deposited","Pending (not yet due)"),IF(L516&lt;=K516,"Deposited on time","Deposited late"))))</f>
        <v/>
      </c>
      <c r="O516" s="25" t="str">
        <f aca="false">IF(OR(J516="",J516=0,G516=""),"",IF(N516="Deposited on time",0,IF(N516="Pending (not yet due)",0,MAX(0,(YEAR(IF(L516="",Settings!$C$11,L516))-YEAR(G516))*12+MONTH(IF(L516="",Settings!$C$11,L516))-MONTH(G516)+1))))</f>
        <v/>
      </c>
      <c r="P516" s="23" t="str">
        <f aca="false">IF(O516="","",ROUND(J516*Settings!$C$10*O516,0))</f>
        <v/>
      </c>
    </row>
    <row r="517" customFormat="false" ht="15" hidden="false" customHeight="false" outlineLevel="0" collapsed="false">
      <c r="A517" s="8"/>
      <c r="B517" s="8"/>
      <c r="C517" s="8"/>
      <c r="D517" s="8"/>
      <c r="E517" s="8"/>
      <c r="F517" s="18"/>
      <c r="G517" s="21"/>
      <c r="H517" s="11" t="str">
        <f aca="false">IF(E517="","",IFERROR(INDEX(Rates!$B$6:$B$30,MATCH(E517,Rates!$A$6:$A$30,0)),"Not in rate table"))</f>
        <v/>
      </c>
      <c r="I517" s="22" t="str">
        <f aca="false">IF(E517="","",IFERROR(IF(F517&lt;=INDEX(Rates!$C$6:$C$30,MATCH(E517,Rates!$A$6:$A$30,0)),0,IF(D517="Yes",INDEX(Rates!$D$6:$D$30,MATCH(E517,Rates!$A$6:$A$30,0)),INDEX(Rates!$E$6:$E$30,MATCH(E517,Rates!$A$6:$A$30,0)))),0))</f>
        <v/>
      </c>
      <c r="J517" s="23" t="str">
        <f aca="false">IF(E517="","",ROUND(F517*I517,0))</f>
        <v/>
      </c>
      <c r="K517" s="24" t="str">
        <f aca="false">IF(OR(G517="",J517=0),"",IF(MONTH(G517)=3,DATE(YEAR(G517),Settings!$C$9,Settings!$C$8),DATE(YEAR(G517),MONTH(G517)+1,Settings!$C$7)))</f>
        <v/>
      </c>
      <c r="L517" s="21"/>
      <c r="M517" s="8"/>
      <c r="N517" s="10" t="str">
        <f aca="false">IF(E517="","",IF(J517=0,"Below threshold",IF(L517="",IF(Settings!$C$11&gt;K517,"Overdue - not deposited","Pending (not yet due)"),IF(L517&lt;=K517,"Deposited on time","Deposited late"))))</f>
        <v/>
      </c>
      <c r="O517" s="25" t="str">
        <f aca="false">IF(OR(J517="",J517=0,G517=""),"",IF(N517="Deposited on time",0,IF(N517="Pending (not yet due)",0,MAX(0,(YEAR(IF(L517="",Settings!$C$11,L517))-YEAR(G517))*12+MONTH(IF(L517="",Settings!$C$11,L517))-MONTH(G517)+1))))</f>
        <v/>
      </c>
      <c r="P517" s="23" t="str">
        <f aca="false">IF(O517="","",ROUND(J517*Settings!$C$10*O517,0))</f>
        <v/>
      </c>
    </row>
    <row r="518" customFormat="false" ht="15" hidden="false" customHeight="false" outlineLevel="0" collapsed="false">
      <c r="A518" s="8"/>
      <c r="B518" s="8"/>
      <c r="C518" s="8"/>
      <c r="D518" s="8"/>
      <c r="E518" s="8"/>
      <c r="F518" s="18"/>
      <c r="G518" s="21"/>
      <c r="H518" s="11" t="str">
        <f aca="false">IF(E518="","",IFERROR(INDEX(Rates!$B$6:$B$30,MATCH(E518,Rates!$A$6:$A$30,0)),"Not in rate table"))</f>
        <v/>
      </c>
      <c r="I518" s="22" t="str">
        <f aca="false">IF(E518="","",IFERROR(IF(F518&lt;=INDEX(Rates!$C$6:$C$30,MATCH(E518,Rates!$A$6:$A$30,0)),0,IF(D518="Yes",INDEX(Rates!$D$6:$D$30,MATCH(E518,Rates!$A$6:$A$30,0)),INDEX(Rates!$E$6:$E$30,MATCH(E518,Rates!$A$6:$A$30,0)))),0))</f>
        <v/>
      </c>
      <c r="J518" s="23" t="str">
        <f aca="false">IF(E518="","",ROUND(F518*I518,0))</f>
        <v/>
      </c>
      <c r="K518" s="24" t="str">
        <f aca="false">IF(OR(G518="",J518=0),"",IF(MONTH(G518)=3,DATE(YEAR(G518),Settings!$C$9,Settings!$C$8),DATE(YEAR(G518),MONTH(G518)+1,Settings!$C$7)))</f>
        <v/>
      </c>
      <c r="L518" s="21"/>
      <c r="M518" s="8"/>
      <c r="N518" s="10" t="str">
        <f aca="false">IF(E518="","",IF(J518=0,"Below threshold",IF(L518="",IF(Settings!$C$11&gt;K518,"Overdue - not deposited","Pending (not yet due)"),IF(L518&lt;=K518,"Deposited on time","Deposited late"))))</f>
        <v/>
      </c>
      <c r="O518" s="25" t="str">
        <f aca="false">IF(OR(J518="",J518=0,G518=""),"",IF(N518="Deposited on time",0,IF(N518="Pending (not yet due)",0,MAX(0,(YEAR(IF(L518="",Settings!$C$11,L518))-YEAR(G518))*12+MONTH(IF(L518="",Settings!$C$11,L518))-MONTH(G518)+1))))</f>
        <v/>
      </c>
      <c r="P518" s="23" t="str">
        <f aca="false">IF(O518="","",ROUND(J518*Settings!$C$10*O518,0))</f>
        <v/>
      </c>
    </row>
    <row r="519" customFormat="false" ht="15" hidden="false" customHeight="false" outlineLevel="0" collapsed="false">
      <c r="A519" s="8"/>
      <c r="B519" s="8"/>
      <c r="C519" s="8"/>
      <c r="D519" s="8"/>
      <c r="E519" s="8"/>
      <c r="F519" s="18"/>
      <c r="G519" s="21"/>
      <c r="H519" s="11" t="str">
        <f aca="false">IF(E519="","",IFERROR(INDEX(Rates!$B$6:$B$30,MATCH(E519,Rates!$A$6:$A$30,0)),"Not in rate table"))</f>
        <v/>
      </c>
      <c r="I519" s="22" t="str">
        <f aca="false">IF(E519="","",IFERROR(IF(F519&lt;=INDEX(Rates!$C$6:$C$30,MATCH(E519,Rates!$A$6:$A$30,0)),0,IF(D519="Yes",INDEX(Rates!$D$6:$D$30,MATCH(E519,Rates!$A$6:$A$30,0)),INDEX(Rates!$E$6:$E$30,MATCH(E519,Rates!$A$6:$A$30,0)))),0))</f>
        <v/>
      </c>
      <c r="J519" s="23" t="str">
        <f aca="false">IF(E519="","",ROUND(F519*I519,0))</f>
        <v/>
      </c>
      <c r="K519" s="24" t="str">
        <f aca="false">IF(OR(G519="",J519=0),"",IF(MONTH(G519)=3,DATE(YEAR(G519),Settings!$C$9,Settings!$C$8),DATE(YEAR(G519),MONTH(G519)+1,Settings!$C$7)))</f>
        <v/>
      </c>
      <c r="L519" s="21"/>
      <c r="M519" s="8"/>
      <c r="N519" s="10" t="str">
        <f aca="false">IF(E519="","",IF(J519=0,"Below threshold",IF(L519="",IF(Settings!$C$11&gt;K519,"Overdue - not deposited","Pending (not yet due)"),IF(L519&lt;=K519,"Deposited on time","Deposited late"))))</f>
        <v/>
      </c>
      <c r="O519" s="25" t="str">
        <f aca="false">IF(OR(J519="",J519=0,G519=""),"",IF(N519="Deposited on time",0,IF(N519="Pending (not yet due)",0,MAX(0,(YEAR(IF(L519="",Settings!$C$11,L519))-YEAR(G519))*12+MONTH(IF(L519="",Settings!$C$11,L519))-MONTH(G519)+1))))</f>
        <v/>
      </c>
      <c r="P519" s="23" t="str">
        <f aca="false">IF(O519="","",ROUND(J519*Settings!$C$10*O519,0))</f>
        <v/>
      </c>
    </row>
    <row r="520" customFormat="false" ht="15" hidden="false" customHeight="false" outlineLevel="0" collapsed="false">
      <c r="A520" s="8"/>
      <c r="B520" s="8"/>
      <c r="C520" s="8"/>
      <c r="D520" s="8"/>
      <c r="E520" s="8"/>
      <c r="F520" s="18"/>
      <c r="G520" s="21"/>
      <c r="H520" s="11" t="str">
        <f aca="false">IF(E520="","",IFERROR(INDEX(Rates!$B$6:$B$30,MATCH(E520,Rates!$A$6:$A$30,0)),"Not in rate table"))</f>
        <v/>
      </c>
      <c r="I520" s="22" t="str">
        <f aca="false">IF(E520="","",IFERROR(IF(F520&lt;=INDEX(Rates!$C$6:$C$30,MATCH(E520,Rates!$A$6:$A$30,0)),0,IF(D520="Yes",INDEX(Rates!$D$6:$D$30,MATCH(E520,Rates!$A$6:$A$30,0)),INDEX(Rates!$E$6:$E$30,MATCH(E520,Rates!$A$6:$A$30,0)))),0))</f>
        <v/>
      </c>
      <c r="J520" s="23" t="str">
        <f aca="false">IF(E520="","",ROUND(F520*I520,0))</f>
        <v/>
      </c>
      <c r="K520" s="24" t="str">
        <f aca="false">IF(OR(G520="",J520=0),"",IF(MONTH(G520)=3,DATE(YEAR(G520),Settings!$C$9,Settings!$C$8),DATE(YEAR(G520),MONTH(G520)+1,Settings!$C$7)))</f>
        <v/>
      </c>
      <c r="L520" s="21"/>
      <c r="M520" s="8"/>
      <c r="N520" s="10" t="str">
        <f aca="false">IF(E520="","",IF(J520=0,"Below threshold",IF(L520="",IF(Settings!$C$11&gt;K520,"Overdue - not deposited","Pending (not yet due)"),IF(L520&lt;=K520,"Deposited on time","Deposited late"))))</f>
        <v/>
      </c>
      <c r="O520" s="25" t="str">
        <f aca="false">IF(OR(J520="",J520=0,G520=""),"",IF(N520="Deposited on time",0,IF(N520="Pending (not yet due)",0,MAX(0,(YEAR(IF(L520="",Settings!$C$11,L520))-YEAR(G520))*12+MONTH(IF(L520="",Settings!$C$11,L520))-MONTH(G520)+1))))</f>
        <v/>
      </c>
      <c r="P520" s="23" t="str">
        <f aca="false">IF(O520="","",ROUND(J520*Settings!$C$10*O520,0))</f>
        <v/>
      </c>
    </row>
    <row r="521" customFormat="false" ht="15" hidden="false" customHeight="false" outlineLevel="0" collapsed="false">
      <c r="A521" s="8"/>
      <c r="B521" s="8"/>
      <c r="C521" s="8"/>
      <c r="D521" s="8"/>
      <c r="E521" s="8"/>
      <c r="F521" s="18"/>
      <c r="G521" s="21"/>
      <c r="H521" s="11" t="str">
        <f aca="false">IF(E521="","",IFERROR(INDEX(Rates!$B$6:$B$30,MATCH(E521,Rates!$A$6:$A$30,0)),"Not in rate table"))</f>
        <v/>
      </c>
      <c r="I521" s="22" t="str">
        <f aca="false">IF(E521="","",IFERROR(IF(F521&lt;=INDEX(Rates!$C$6:$C$30,MATCH(E521,Rates!$A$6:$A$30,0)),0,IF(D521="Yes",INDEX(Rates!$D$6:$D$30,MATCH(E521,Rates!$A$6:$A$30,0)),INDEX(Rates!$E$6:$E$30,MATCH(E521,Rates!$A$6:$A$30,0)))),0))</f>
        <v/>
      </c>
      <c r="J521" s="23" t="str">
        <f aca="false">IF(E521="","",ROUND(F521*I521,0))</f>
        <v/>
      </c>
      <c r="K521" s="24" t="str">
        <f aca="false">IF(OR(G521="",J521=0),"",IF(MONTH(G521)=3,DATE(YEAR(G521),Settings!$C$9,Settings!$C$8),DATE(YEAR(G521),MONTH(G521)+1,Settings!$C$7)))</f>
        <v/>
      </c>
      <c r="L521" s="21"/>
      <c r="M521" s="8"/>
      <c r="N521" s="10" t="str">
        <f aca="false">IF(E521="","",IF(J521=0,"Below threshold",IF(L521="",IF(Settings!$C$11&gt;K521,"Overdue - not deposited","Pending (not yet due)"),IF(L521&lt;=K521,"Deposited on time","Deposited late"))))</f>
        <v/>
      </c>
      <c r="O521" s="25" t="str">
        <f aca="false">IF(OR(J521="",J521=0,G521=""),"",IF(N521="Deposited on time",0,IF(N521="Pending (not yet due)",0,MAX(0,(YEAR(IF(L521="",Settings!$C$11,L521))-YEAR(G521))*12+MONTH(IF(L521="",Settings!$C$11,L521))-MONTH(G521)+1))))</f>
        <v/>
      </c>
      <c r="P521" s="23" t="str">
        <f aca="false">IF(O521="","",ROUND(J521*Settings!$C$10*O521,0))</f>
        <v/>
      </c>
    </row>
    <row r="522" customFormat="false" ht="15" hidden="false" customHeight="false" outlineLevel="0" collapsed="false">
      <c r="A522" s="8"/>
      <c r="B522" s="8"/>
      <c r="C522" s="8"/>
      <c r="D522" s="8"/>
      <c r="E522" s="8"/>
      <c r="F522" s="18"/>
      <c r="G522" s="21"/>
      <c r="H522" s="11" t="str">
        <f aca="false">IF(E522="","",IFERROR(INDEX(Rates!$B$6:$B$30,MATCH(E522,Rates!$A$6:$A$30,0)),"Not in rate table"))</f>
        <v/>
      </c>
      <c r="I522" s="22" t="str">
        <f aca="false">IF(E522="","",IFERROR(IF(F522&lt;=INDEX(Rates!$C$6:$C$30,MATCH(E522,Rates!$A$6:$A$30,0)),0,IF(D522="Yes",INDEX(Rates!$D$6:$D$30,MATCH(E522,Rates!$A$6:$A$30,0)),INDEX(Rates!$E$6:$E$30,MATCH(E522,Rates!$A$6:$A$30,0)))),0))</f>
        <v/>
      </c>
      <c r="J522" s="23" t="str">
        <f aca="false">IF(E522="","",ROUND(F522*I522,0))</f>
        <v/>
      </c>
      <c r="K522" s="24" t="str">
        <f aca="false">IF(OR(G522="",J522=0),"",IF(MONTH(G522)=3,DATE(YEAR(G522),Settings!$C$9,Settings!$C$8),DATE(YEAR(G522),MONTH(G522)+1,Settings!$C$7)))</f>
        <v/>
      </c>
      <c r="L522" s="21"/>
      <c r="M522" s="8"/>
      <c r="N522" s="10" t="str">
        <f aca="false">IF(E522="","",IF(J522=0,"Below threshold",IF(L522="",IF(Settings!$C$11&gt;K522,"Overdue - not deposited","Pending (not yet due)"),IF(L522&lt;=K522,"Deposited on time","Deposited late"))))</f>
        <v/>
      </c>
      <c r="O522" s="25" t="str">
        <f aca="false">IF(OR(J522="",J522=0,G522=""),"",IF(N522="Deposited on time",0,IF(N522="Pending (not yet due)",0,MAX(0,(YEAR(IF(L522="",Settings!$C$11,L522))-YEAR(G522))*12+MONTH(IF(L522="",Settings!$C$11,L522))-MONTH(G522)+1))))</f>
        <v/>
      </c>
      <c r="P522" s="23" t="str">
        <f aca="false">IF(O522="","",ROUND(J522*Settings!$C$10*O522,0))</f>
        <v/>
      </c>
    </row>
    <row r="523" customFormat="false" ht="15" hidden="false" customHeight="false" outlineLevel="0" collapsed="false">
      <c r="A523" s="8"/>
      <c r="B523" s="8"/>
      <c r="C523" s="8"/>
      <c r="D523" s="8"/>
      <c r="E523" s="8"/>
      <c r="F523" s="18"/>
      <c r="G523" s="21"/>
      <c r="H523" s="11" t="str">
        <f aca="false">IF(E523="","",IFERROR(INDEX(Rates!$B$6:$B$30,MATCH(E523,Rates!$A$6:$A$30,0)),"Not in rate table"))</f>
        <v/>
      </c>
      <c r="I523" s="22" t="str">
        <f aca="false">IF(E523="","",IFERROR(IF(F523&lt;=INDEX(Rates!$C$6:$C$30,MATCH(E523,Rates!$A$6:$A$30,0)),0,IF(D523="Yes",INDEX(Rates!$D$6:$D$30,MATCH(E523,Rates!$A$6:$A$30,0)),INDEX(Rates!$E$6:$E$30,MATCH(E523,Rates!$A$6:$A$30,0)))),0))</f>
        <v/>
      </c>
      <c r="J523" s="23" t="str">
        <f aca="false">IF(E523="","",ROUND(F523*I523,0))</f>
        <v/>
      </c>
      <c r="K523" s="24" t="str">
        <f aca="false">IF(OR(G523="",J523=0),"",IF(MONTH(G523)=3,DATE(YEAR(G523),Settings!$C$9,Settings!$C$8),DATE(YEAR(G523),MONTH(G523)+1,Settings!$C$7)))</f>
        <v/>
      </c>
      <c r="L523" s="21"/>
      <c r="M523" s="8"/>
      <c r="N523" s="10" t="str">
        <f aca="false">IF(E523="","",IF(J523=0,"Below threshold",IF(L523="",IF(Settings!$C$11&gt;K523,"Overdue - not deposited","Pending (not yet due)"),IF(L523&lt;=K523,"Deposited on time","Deposited late"))))</f>
        <v/>
      </c>
      <c r="O523" s="25" t="str">
        <f aca="false">IF(OR(J523="",J523=0,G523=""),"",IF(N523="Deposited on time",0,IF(N523="Pending (not yet due)",0,MAX(0,(YEAR(IF(L523="",Settings!$C$11,L523))-YEAR(G523))*12+MONTH(IF(L523="",Settings!$C$11,L523))-MONTH(G523)+1))))</f>
        <v/>
      </c>
      <c r="P523" s="23" t="str">
        <f aca="false">IF(O523="","",ROUND(J523*Settings!$C$10*O523,0))</f>
        <v/>
      </c>
    </row>
    <row r="524" customFormat="false" ht="15" hidden="false" customHeight="false" outlineLevel="0" collapsed="false">
      <c r="A524" s="8"/>
      <c r="B524" s="8"/>
      <c r="C524" s="8"/>
      <c r="D524" s="8"/>
      <c r="E524" s="8"/>
      <c r="F524" s="18"/>
      <c r="G524" s="21"/>
      <c r="H524" s="11" t="str">
        <f aca="false">IF(E524="","",IFERROR(INDEX(Rates!$B$6:$B$30,MATCH(E524,Rates!$A$6:$A$30,0)),"Not in rate table"))</f>
        <v/>
      </c>
      <c r="I524" s="22" t="str">
        <f aca="false">IF(E524="","",IFERROR(IF(F524&lt;=INDEX(Rates!$C$6:$C$30,MATCH(E524,Rates!$A$6:$A$30,0)),0,IF(D524="Yes",INDEX(Rates!$D$6:$D$30,MATCH(E524,Rates!$A$6:$A$30,0)),INDEX(Rates!$E$6:$E$30,MATCH(E524,Rates!$A$6:$A$30,0)))),0))</f>
        <v/>
      </c>
      <c r="J524" s="23" t="str">
        <f aca="false">IF(E524="","",ROUND(F524*I524,0))</f>
        <v/>
      </c>
      <c r="K524" s="24" t="str">
        <f aca="false">IF(OR(G524="",J524=0),"",IF(MONTH(G524)=3,DATE(YEAR(G524),Settings!$C$9,Settings!$C$8),DATE(YEAR(G524),MONTH(G524)+1,Settings!$C$7)))</f>
        <v/>
      </c>
      <c r="L524" s="21"/>
      <c r="M524" s="8"/>
      <c r="N524" s="10" t="str">
        <f aca="false">IF(E524="","",IF(J524=0,"Below threshold",IF(L524="",IF(Settings!$C$11&gt;K524,"Overdue - not deposited","Pending (not yet due)"),IF(L524&lt;=K524,"Deposited on time","Deposited late"))))</f>
        <v/>
      </c>
      <c r="O524" s="25" t="str">
        <f aca="false">IF(OR(J524="",J524=0,G524=""),"",IF(N524="Deposited on time",0,IF(N524="Pending (not yet due)",0,MAX(0,(YEAR(IF(L524="",Settings!$C$11,L524))-YEAR(G524))*12+MONTH(IF(L524="",Settings!$C$11,L524))-MONTH(G524)+1))))</f>
        <v/>
      </c>
      <c r="P524" s="23" t="str">
        <f aca="false">IF(O524="","",ROUND(J524*Settings!$C$10*O524,0))</f>
        <v/>
      </c>
    </row>
    <row r="525" customFormat="false" ht="15" hidden="false" customHeight="false" outlineLevel="0" collapsed="false">
      <c r="A525" s="8"/>
      <c r="B525" s="8"/>
      <c r="C525" s="8"/>
      <c r="D525" s="8"/>
      <c r="E525" s="8"/>
      <c r="F525" s="18"/>
      <c r="G525" s="21"/>
      <c r="H525" s="11" t="str">
        <f aca="false">IF(E525="","",IFERROR(INDEX(Rates!$B$6:$B$30,MATCH(E525,Rates!$A$6:$A$30,0)),"Not in rate table"))</f>
        <v/>
      </c>
      <c r="I525" s="22" t="str">
        <f aca="false">IF(E525="","",IFERROR(IF(F525&lt;=INDEX(Rates!$C$6:$C$30,MATCH(E525,Rates!$A$6:$A$30,0)),0,IF(D525="Yes",INDEX(Rates!$D$6:$D$30,MATCH(E525,Rates!$A$6:$A$30,0)),INDEX(Rates!$E$6:$E$30,MATCH(E525,Rates!$A$6:$A$30,0)))),0))</f>
        <v/>
      </c>
      <c r="J525" s="23" t="str">
        <f aca="false">IF(E525="","",ROUND(F525*I525,0))</f>
        <v/>
      </c>
      <c r="K525" s="24" t="str">
        <f aca="false">IF(OR(G525="",J525=0),"",IF(MONTH(G525)=3,DATE(YEAR(G525),Settings!$C$9,Settings!$C$8),DATE(YEAR(G525),MONTH(G525)+1,Settings!$C$7)))</f>
        <v/>
      </c>
      <c r="L525" s="21"/>
      <c r="M525" s="8"/>
      <c r="N525" s="10" t="str">
        <f aca="false">IF(E525="","",IF(J525=0,"Below threshold",IF(L525="",IF(Settings!$C$11&gt;K525,"Overdue - not deposited","Pending (not yet due)"),IF(L525&lt;=K525,"Deposited on time","Deposited late"))))</f>
        <v/>
      </c>
      <c r="O525" s="25" t="str">
        <f aca="false">IF(OR(J525="",J525=0,G525=""),"",IF(N525="Deposited on time",0,IF(N525="Pending (not yet due)",0,MAX(0,(YEAR(IF(L525="",Settings!$C$11,L525))-YEAR(G525))*12+MONTH(IF(L525="",Settings!$C$11,L525))-MONTH(G525)+1))))</f>
        <v/>
      </c>
      <c r="P525" s="23" t="str">
        <f aca="false">IF(O525="","",ROUND(J525*Settings!$C$10*O525,0))</f>
        <v/>
      </c>
    </row>
    <row r="526" customFormat="false" ht="15" hidden="false" customHeight="false" outlineLevel="0" collapsed="false">
      <c r="A526" s="8"/>
      <c r="B526" s="8"/>
      <c r="C526" s="8"/>
      <c r="D526" s="8"/>
      <c r="E526" s="8"/>
      <c r="F526" s="18"/>
      <c r="G526" s="21"/>
      <c r="H526" s="11" t="str">
        <f aca="false">IF(E526="","",IFERROR(INDEX(Rates!$B$6:$B$30,MATCH(E526,Rates!$A$6:$A$30,0)),"Not in rate table"))</f>
        <v/>
      </c>
      <c r="I526" s="22" t="str">
        <f aca="false">IF(E526="","",IFERROR(IF(F526&lt;=INDEX(Rates!$C$6:$C$30,MATCH(E526,Rates!$A$6:$A$30,0)),0,IF(D526="Yes",INDEX(Rates!$D$6:$D$30,MATCH(E526,Rates!$A$6:$A$30,0)),INDEX(Rates!$E$6:$E$30,MATCH(E526,Rates!$A$6:$A$30,0)))),0))</f>
        <v/>
      </c>
      <c r="J526" s="23" t="str">
        <f aca="false">IF(E526="","",ROUND(F526*I526,0))</f>
        <v/>
      </c>
      <c r="K526" s="24" t="str">
        <f aca="false">IF(OR(G526="",J526=0),"",IF(MONTH(G526)=3,DATE(YEAR(G526),Settings!$C$9,Settings!$C$8),DATE(YEAR(G526),MONTH(G526)+1,Settings!$C$7)))</f>
        <v/>
      </c>
      <c r="L526" s="21"/>
      <c r="M526" s="8"/>
      <c r="N526" s="10" t="str">
        <f aca="false">IF(E526="","",IF(J526=0,"Below threshold",IF(L526="",IF(Settings!$C$11&gt;K526,"Overdue - not deposited","Pending (not yet due)"),IF(L526&lt;=K526,"Deposited on time","Deposited late"))))</f>
        <v/>
      </c>
      <c r="O526" s="25" t="str">
        <f aca="false">IF(OR(J526="",J526=0,G526=""),"",IF(N526="Deposited on time",0,IF(N526="Pending (not yet due)",0,MAX(0,(YEAR(IF(L526="",Settings!$C$11,L526))-YEAR(G526))*12+MONTH(IF(L526="",Settings!$C$11,L526))-MONTH(G526)+1))))</f>
        <v/>
      </c>
      <c r="P526" s="23" t="str">
        <f aca="false">IF(O526="","",ROUND(J526*Settings!$C$10*O526,0))</f>
        <v/>
      </c>
    </row>
    <row r="527" customFormat="false" ht="15" hidden="false" customHeight="false" outlineLevel="0" collapsed="false">
      <c r="A527" s="8"/>
      <c r="B527" s="8"/>
      <c r="C527" s="8"/>
      <c r="D527" s="8"/>
      <c r="E527" s="8"/>
      <c r="F527" s="18"/>
      <c r="G527" s="21"/>
      <c r="H527" s="11" t="str">
        <f aca="false">IF(E527="","",IFERROR(INDEX(Rates!$B$6:$B$30,MATCH(E527,Rates!$A$6:$A$30,0)),"Not in rate table"))</f>
        <v/>
      </c>
      <c r="I527" s="22" t="str">
        <f aca="false">IF(E527="","",IFERROR(IF(F527&lt;=INDEX(Rates!$C$6:$C$30,MATCH(E527,Rates!$A$6:$A$30,0)),0,IF(D527="Yes",INDEX(Rates!$D$6:$D$30,MATCH(E527,Rates!$A$6:$A$30,0)),INDEX(Rates!$E$6:$E$30,MATCH(E527,Rates!$A$6:$A$30,0)))),0))</f>
        <v/>
      </c>
      <c r="J527" s="23" t="str">
        <f aca="false">IF(E527="","",ROUND(F527*I527,0))</f>
        <v/>
      </c>
      <c r="K527" s="24" t="str">
        <f aca="false">IF(OR(G527="",J527=0),"",IF(MONTH(G527)=3,DATE(YEAR(G527),Settings!$C$9,Settings!$C$8),DATE(YEAR(G527),MONTH(G527)+1,Settings!$C$7)))</f>
        <v/>
      </c>
      <c r="L527" s="21"/>
      <c r="M527" s="8"/>
      <c r="N527" s="10" t="str">
        <f aca="false">IF(E527="","",IF(J527=0,"Below threshold",IF(L527="",IF(Settings!$C$11&gt;K527,"Overdue - not deposited","Pending (not yet due)"),IF(L527&lt;=K527,"Deposited on time","Deposited late"))))</f>
        <v/>
      </c>
      <c r="O527" s="25" t="str">
        <f aca="false">IF(OR(J527="",J527=0,G527=""),"",IF(N527="Deposited on time",0,IF(N527="Pending (not yet due)",0,MAX(0,(YEAR(IF(L527="",Settings!$C$11,L527))-YEAR(G527))*12+MONTH(IF(L527="",Settings!$C$11,L527))-MONTH(G527)+1))))</f>
        <v/>
      </c>
      <c r="P527" s="23" t="str">
        <f aca="false">IF(O527="","",ROUND(J527*Settings!$C$10*O527,0))</f>
        <v/>
      </c>
    </row>
    <row r="528" customFormat="false" ht="15" hidden="false" customHeight="false" outlineLevel="0" collapsed="false">
      <c r="A528" s="8"/>
      <c r="B528" s="8"/>
      <c r="C528" s="8"/>
      <c r="D528" s="8"/>
      <c r="E528" s="8"/>
      <c r="F528" s="18"/>
      <c r="G528" s="21"/>
      <c r="H528" s="11" t="str">
        <f aca="false">IF(E528="","",IFERROR(INDEX(Rates!$B$6:$B$30,MATCH(E528,Rates!$A$6:$A$30,0)),"Not in rate table"))</f>
        <v/>
      </c>
      <c r="I528" s="22" t="str">
        <f aca="false">IF(E528="","",IFERROR(IF(F528&lt;=INDEX(Rates!$C$6:$C$30,MATCH(E528,Rates!$A$6:$A$30,0)),0,IF(D528="Yes",INDEX(Rates!$D$6:$D$30,MATCH(E528,Rates!$A$6:$A$30,0)),INDEX(Rates!$E$6:$E$30,MATCH(E528,Rates!$A$6:$A$30,0)))),0))</f>
        <v/>
      </c>
      <c r="J528" s="23" t="str">
        <f aca="false">IF(E528="","",ROUND(F528*I528,0))</f>
        <v/>
      </c>
      <c r="K528" s="24" t="str">
        <f aca="false">IF(OR(G528="",J528=0),"",IF(MONTH(G528)=3,DATE(YEAR(G528),Settings!$C$9,Settings!$C$8),DATE(YEAR(G528),MONTH(G528)+1,Settings!$C$7)))</f>
        <v/>
      </c>
      <c r="L528" s="21"/>
      <c r="M528" s="8"/>
      <c r="N528" s="10" t="str">
        <f aca="false">IF(E528="","",IF(J528=0,"Below threshold",IF(L528="",IF(Settings!$C$11&gt;K528,"Overdue - not deposited","Pending (not yet due)"),IF(L528&lt;=K528,"Deposited on time","Deposited late"))))</f>
        <v/>
      </c>
      <c r="O528" s="25" t="str">
        <f aca="false">IF(OR(J528="",J528=0,G528=""),"",IF(N528="Deposited on time",0,IF(N528="Pending (not yet due)",0,MAX(0,(YEAR(IF(L528="",Settings!$C$11,L528))-YEAR(G528))*12+MONTH(IF(L528="",Settings!$C$11,L528))-MONTH(G528)+1))))</f>
        <v/>
      </c>
      <c r="P528" s="23" t="str">
        <f aca="false">IF(O528="","",ROUND(J528*Settings!$C$10*O528,0))</f>
        <v/>
      </c>
    </row>
    <row r="529" customFormat="false" ht="15" hidden="false" customHeight="false" outlineLevel="0" collapsed="false">
      <c r="A529" s="8"/>
      <c r="B529" s="8"/>
      <c r="C529" s="8"/>
      <c r="D529" s="8"/>
      <c r="E529" s="8"/>
      <c r="F529" s="18"/>
      <c r="G529" s="21"/>
      <c r="H529" s="11" t="str">
        <f aca="false">IF(E529="","",IFERROR(INDEX(Rates!$B$6:$B$30,MATCH(E529,Rates!$A$6:$A$30,0)),"Not in rate table"))</f>
        <v/>
      </c>
      <c r="I529" s="22" t="str">
        <f aca="false">IF(E529="","",IFERROR(IF(F529&lt;=INDEX(Rates!$C$6:$C$30,MATCH(E529,Rates!$A$6:$A$30,0)),0,IF(D529="Yes",INDEX(Rates!$D$6:$D$30,MATCH(E529,Rates!$A$6:$A$30,0)),INDEX(Rates!$E$6:$E$30,MATCH(E529,Rates!$A$6:$A$30,0)))),0))</f>
        <v/>
      </c>
      <c r="J529" s="23" t="str">
        <f aca="false">IF(E529="","",ROUND(F529*I529,0))</f>
        <v/>
      </c>
      <c r="K529" s="24" t="str">
        <f aca="false">IF(OR(G529="",J529=0),"",IF(MONTH(G529)=3,DATE(YEAR(G529),Settings!$C$9,Settings!$C$8),DATE(YEAR(G529),MONTH(G529)+1,Settings!$C$7)))</f>
        <v/>
      </c>
      <c r="L529" s="21"/>
      <c r="M529" s="8"/>
      <c r="N529" s="10" t="str">
        <f aca="false">IF(E529="","",IF(J529=0,"Below threshold",IF(L529="",IF(Settings!$C$11&gt;K529,"Overdue - not deposited","Pending (not yet due)"),IF(L529&lt;=K529,"Deposited on time","Deposited late"))))</f>
        <v/>
      </c>
      <c r="O529" s="25" t="str">
        <f aca="false">IF(OR(J529="",J529=0,G529=""),"",IF(N529="Deposited on time",0,IF(N529="Pending (not yet due)",0,MAX(0,(YEAR(IF(L529="",Settings!$C$11,L529))-YEAR(G529))*12+MONTH(IF(L529="",Settings!$C$11,L529))-MONTH(G529)+1))))</f>
        <v/>
      </c>
      <c r="P529" s="23" t="str">
        <f aca="false">IF(O529="","",ROUND(J529*Settings!$C$10*O529,0))</f>
        <v/>
      </c>
    </row>
    <row r="530" customFormat="false" ht="15" hidden="false" customHeight="false" outlineLevel="0" collapsed="false">
      <c r="A530" s="8"/>
      <c r="B530" s="8"/>
      <c r="C530" s="8"/>
      <c r="D530" s="8"/>
      <c r="E530" s="8"/>
      <c r="F530" s="18"/>
      <c r="G530" s="21"/>
      <c r="H530" s="11" t="str">
        <f aca="false">IF(E530="","",IFERROR(INDEX(Rates!$B$6:$B$30,MATCH(E530,Rates!$A$6:$A$30,0)),"Not in rate table"))</f>
        <v/>
      </c>
      <c r="I530" s="22" t="str">
        <f aca="false">IF(E530="","",IFERROR(IF(F530&lt;=INDEX(Rates!$C$6:$C$30,MATCH(E530,Rates!$A$6:$A$30,0)),0,IF(D530="Yes",INDEX(Rates!$D$6:$D$30,MATCH(E530,Rates!$A$6:$A$30,0)),INDEX(Rates!$E$6:$E$30,MATCH(E530,Rates!$A$6:$A$30,0)))),0))</f>
        <v/>
      </c>
      <c r="J530" s="23" t="str">
        <f aca="false">IF(E530="","",ROUND(F530*I530,0))</f>
        <v/>
      </c>
      <c r="K530" s="24" t="str">
        <f aca="false">IF(OR(G530="",J530=0),"",IF(MONTH(G530)=3,DATE(YEAR(G530),Settings!$C$9,Settings!$C$8),DATE(YEAR(G530),MONTH(G530)+1,Settings!$C$7)))</f>
        <v/>
      </c>
      <c r="L530" s="21"/>
      <c r="M530" s="8"/>
      <c r="N530" s="10" t="str">
        <f aca="false">IF(E530="","",IF(J530=0,"Below threshold",IF(L530="",IF(Settings!$C$11&gt;K530,"Overdue - not deposited","Pending (not yet due)"),IF(L530&lt;=K530,"Deposited on time","Deposited late"))))</f>
        <v/>
      </c>
      <c r="O530" s="25" t="str">
        <f aca="false">IF(OR(J530="",J530=0,G530=""),"",IF(N530="Deposited on time",0,IF(N530="Pending (not yet due)",0,MAX(0,(YEAR(IF(L530="",Settings!$C$11,L530))-YEAR(G530))*12+MONTH(IF(L530="",Settings!$C$11,L530))-MONTH(G530)+1))))</f>
        <v/>
      </c>
      <c r="P530" s="23" t="str">
        <f aca="false">IF(O530="","",ROUND(J530*Settings!$C$10*O530,0))</f>
        <v/>
      </c>
    </row>
    <row r="531" customFormat="false" ht="15" hidden="false" customHeight="false" outlineLevel="0" collapsed="false">
      <c r="A531" s="8"/>
      <c r="B531" s="8"/>
      <c r="C531" s="8"/>
      <c r="D531" s="8"/>
      <c r="E531" s="8"/>
      <c r="F531" s="18"/>
      <c r="G531" s="21"/>
      <c r="H531" s="11" t="str">
        <f aca="false">IF(E531="","",IFERROR(INDEX(Rates!$B$6:$B$30,MATCH(E531,Rates!$A$6:$A$30,0)),"Not in rate table"))</f>
        <v/>
      </c>
      <c r="I531" s="22" t="str">
        <f aca="false">IF(E531="","",IFERROR(IF(F531&lt;=INDEX(Rates!$C$6:$C$30,MATCH(E531,Rates!$A$6:$A$30,0)),0,IF(D531="Yes",INDEX(Rates!$D$6:$D$30,MATCH(E531,Rates!$A$6:$A$30,0)),INDEX(Rates!$E$6:$E$30,MATCH(E531,Rates!$A$6:$A$30,0)))),0))</f>
        <v/>
      </c>
      <c r="J531" s="23" t="str">
        <f aca="false">IF(E531="","",ROUND(F531*I531,0))</f>
        <v/>
      </c>
      <c r="K531" s="24" t="str">
        <f aca="false">IF(OR(G531="",J531=0),"",IF(MONTH(G531)=3,DATE(YEAR(G531),Settings!$C$9,Settings!$C$8),DATE(YEAR(G531),MONTH(G531)+1,Settings!$C$7)))</f>
        <v/>
      </c>
      <c r="L531" s="21"/>
      <c r="M531" s="8"/>
      <c r="N531" s="10" t="str">
        <f aca="false">IF(E531="","",IF(J531=0,"Below threshold",IF(L531="",IF(Settings!$C$11&gt;K531,"Overdue - not deposited","Pending (not yet due)"),IF(L531&lt;=K531,"Deposited on time","Deposited late"))))</f>
        <v/>
      </c>
      <c r="O531" s="25" t="str">
        <f aca="false">IF(OR(J531="",J531=0,G531=""),"",IF(N531="Deposited on time",0,IF(N531="Pending (not yet due)",0,MAX(0,(YEAR(IF(L531="",Settings!$C$11,L531))-YEAR(G531))*12+MONTH(IF(L531="",Settings!$C$11,L531))-MONTH(G531)+1))))</f>
        <v/>
      </c>
      <c r="P531" s="23" t="str">
        <f aca="false">IF(O531="","",ROUND(J531*Settings!$C$10*O531,0))</f>
        <v/>
      </c>
    </row>
    <row r="532" customFormat="false" ht="15" hidden="false" customHeight="false" outlineLevel="0" collapsed="false">
      <c r="A532" s="8"/>
      <c r="B532" s="8"/>
      <c r="C532" s="8"/>
      <c r="D532" s="8"/>
      <c r="E532" s="8"/>
      <c r="F532" s="18"/>
      <c r="G532" s="21"/>
      <c r="H532" s="11" t="str">
        <f aca="false">IF(E532="","",IFERROR(INDEX(Rates!$B$6:$B$30,MATCH(E532,Rates!$A$6:$A$30,0)),"Not in rate table"))</f>
        <v/>
      </c>
      <c r="I532" s="22" t="str">
        <f aca="false">IF(E532="","",IFERROR(IF(F532&lt;=INDEX(Rates!$C$6:$C$30,MATCH(E532,Rates!$A$6:$A$30,0)),0,IF(D532="Yes",INDEX(Rates!$D$6:$D$30,MATCH(E532,Rates!$A$6:$A$30,0)),INDEX(Rates!$E$6:$E$30,MATCH(E532,Rates!$A$6:$A$30,0)))),0))</f>
        <v/>
      </c>
      <c r="J532" s="23" t="str">
        <f aca="false">IF(E532="","",ROUND(F532*I532,0))</f>
        <v/>
      </c>
      <c r="K532" s="24" t="str">
        <f aca="false">IF(OR(G532="",J532=0),"",IF(MONTH(G532)=3,DATE(YEAR(G532),Settings!$C$9,Settings!$C$8),DATE(YEAR(G532),MONTH(G532)+1,Settings!$C$7)))</f>
        <v/>
      </c>
      <c r="L532" s="21"/>
      <c r="M532" s="8"/>
      <c r="N532" s="10" t="str">
        <f aca="false">IF(E532="","",IF(J532=0,"Below threshold",IF(L532="",IF(Settings!$C$11&gt;K532,"Overdue - not deposited","Pending (not yet due)"),IF(L532&lt;=K532,"Deposited on time","Deposited late"))))</f>
        <v/>
      </c>
      <c r="O532" s="25" t="str">
        <f aca="false">IF(OR(J532="",J532=0,G532=""),"",IF(N532="Deposited on time",0,IF(N532="Pending (not yet due)",0,MAX(0,(YEAR(IF(L532="",Settings!$C$11,L532))-YEAR(G532))*12+MONTH(IF(L532="",Settings!$C$11,L532))-MONTH(G532)+1))))</f>
        <v/>
      </c>
      <c r="P532" s="23" t="str">
        <f aca="false">IF(O532="","",ROUND(J532*Settings!$C$10*O532,0))</f>
        <v/>
      </c>
    </row>
    <row r="533" customFormat="false" ht="15" hidden="false" customHeight="false" outlineLevel="0" collapsed="false">
      <c r="A533" s="8"/>
      <c r="B533" s="8"/>
      <c r="C533" s="8"/>
      <c r="D533" s="8"/>
      <c r="E533" s="8"/>
      <c r="F533" s="18"/>
      <c r="G533" s="21"/>
      <c r="H533" s="11" t="str">
        <f aca="false">IF(E533="","",IFERROR(INDEX(Rates!$B$6:$B$30,MATCH(E533,Rates!$A$6:$A$30,0)),"Not in rate table"))</f>
        <v/>
      </c>
      <c r="I533" s="22" t="str">
        <f aca="false">IF(E533="","",IFERROR(IF(F533&lt;=INDEX(Rates!$C$6:$C$30,MATCH(E533,Rates!$A$6:$A$30,0)),0,IF(D533="Yes",INDEX(Rates!$D$6:$D$30,MATCH(E533,Rates!$A$6:$A$30,0)),INDEX(Rates!$E$6:$E$30,MATCH(E533,Rates!$A$6:$A$30,0)))),0))</f>
        <v/>
      </c>
      <c r="J533" s="23" t="str">
        <f aca="false">IF(E533="","",ROUND(F533*I533,0))</f>
        <v/>
      </c>
      <c r="K533" s="24" t="str">
        <f aca="false">IF(OR(G533="",J533=0),"",IF(MONTH(G533)=3,DATE(YEAR(G533),Settings!$C$9,Settings!$C$8),DATE(YEAR(G533),MONTH(G533)+1,Settings!$C$7)))</f>
        <v/>
      </c>
      <c r="L533" s="21"/>
      <c r="M533" s="8"/>
      <c r="N533" s="10" t="str">
        <f aca="false">IF(E533="","",IF(J533=0,"Below threshold",IF(L533="",IF(Settings!$C$11&gt;K533,"Overdue - not deposited","Pending (not yet due)"),IF(L533&lt;=K533,"Deposited on time","Deposited late"))))</f>
        <v/>
      </c>
      <c r="O533" s="25" t="str">
        <f aca="false">IF(OR(J533="",J533=0,G533=""),"",IF(N533="Deposited on time",0,IF(N533="Pending (not yet due)",0,MAX(0,(YEAR(IF(L533="",Settings!$C$11,L533))-YEAR(G533))*12+MONTH(IF(L533="",Settings!$C$11,L533))-MONTH(G533)+1))))</f>
        <v/>
      </c>
      <c r="P533" s="23" t="str">
        <f aca="false">IF(O533="","",ROUND(J533*Settings!$C$10*O533,0))</f>
        <v/>
      </c>
    </row>
    <row r="534" customFormat="false" ht="15" hidden="false" customHeight="false" outlineLevel="0" collapsed="false">
      <c r="A534" s="8"/>
      <c r="B534" s="8"/>
      <c r="C534" s="8"/>
      <c r="D534" s="8"/>
      <c r="E534" s="8"/>
      <c r="F534" s="18"/>
      <c r="G534" s="21"/>
      <c r="H534" s="11" t="str">
        <f aca="false">IF(E534="","",IFERROR(INDEX(Rates!$B$6:$B$30,MATCH(E534,Rates!$A$6:$A$30,0)),"Not in rate table"))</f>
        <v/>
      </c>
      <c r="I534" s="22" t="str">
        <f aca="false">IF(E534="","",IFERROR(IF(F534&lt;=INDEX(Rates!$C$6:$C$30,MATCH(E534,Rates!$A$6:$A$30,0)),0,IF(D534="Yes",INDEX(Rates!$D$6:$D$30,MATCH(E534,Rates!$A$6:$A$30,0)),INDEX(Rates!$E$6:$E$30,MATCH(E534,Rates!$A$6:$A$30,0)))),0))</f>
        <v/>
      </c>
      <c r="J534" s="23" t="str">
        <f aca="false">IF(E534="","",ROUND(F534*I534,0))</f>
        <v/>
      </c>
      <c r="K534" s="24" t="str">
        <f aca="false">IF(OR(G534="",J534=0),"",IF(MONTH(G534)=3,DATE(YEAR(G534),Settings!$C$9,Settings!$C$8),DATE(YEAR(G534),MONTH(G534)+1,Settings!$C$7)))</f>
        <v/>
      </c>
      <c r="L534" s="21"/>
      <c r="M534" s="8"/>
      <c r="N534" s="10" t="str">
        <f aca="false">IF(E534="","",IF(J534=0,"Below threshold",IF(L534="",IF(Settings!$C$11&gt;K534,"Overdue - not deposited","Pending (not yet due)"),IF(L534&lt;=K534,"Deposited on time","Deposited late"))))</f>
        <v/>
      </c>
      <c r="O534" s="25" t="str">
        <f aca="false">IF(OR(J534="",J534=0,G534=""),"",IF(N534="Deposited on time",0,IF(N534="Pending (not yet due)",0,MAX(0,(YEAR(IF(L534="",Settings!$C$11,L534))-YEAR(G534))*12+MONTH(IF(L534="",Settings!$C$11,L534))-MONTH(G534)+1))))</f>
        <v/>
      </c>
      <c r="P534" s="23" t="str">
        <f aca="false">IF(O534="","",ROUND(J534*Settings!$C$10*O534,0))</f>
        <v/>
      </c>
    </row>
    <row r="535" customFormat="false" ht="15" hidden="false" customHeight="false" outlineLevel="0" collapsed="false">
      <c r="A535" s="8"/>
      <c r="B535" s="8"/>
      <c r="C535" s="8"/>
      <c r="D535" s="8"/>
      <c r="E535" s="8"/>
      <c r="F535" s="18"/>
      <c r="G535" s="21"/>
      <c r="H535" s="11" t="str">
        <f aca="false">IF(E535="","",IFERROR(INDEX(Rates!$B$6:$B$30,MATCH(E535,Rates!$A$6:$A$30,0)),"Not in rate table"))</f>
        <v/>
      </c>
      <c r="I535" s="22" t="str">
        <f aca="false">IF(E535="","",IFERROR(IF(F535&lt;=INDEX(Rates!$C$6:$C$30,MATCH(E535,Rates!$A$6:$A$30,0)),0,IF(D535="Yes",INDEX(Rates!$D$6:$D$30,MATCH(E535,Rates!$A$6:$A$30,0)),INDEX(Rates!$E$6:$E$30,MATCH(E535,Rates!$A$6:$A$30,0)))),0))</f>
        <v/>
      </c>
      <c r="J535" s="23" t="str">
        <f aca="false">IF(E535="","",ROUND(F535*I535,0))</f>
        <v/>
      </c>
      <c r="K535" s="24" t="str">
        <f aca="false">IF(OR(G535="",J535=0),"",IF(MONTH(G535)=3,DATE(YEAR(G535),Settings!$C$9,Settings!$C$8),DATE(YEAR(G535),MONTH(G535)+1,Settings!$C$7)))</f>
        <v/>
      </c>
      <c r="L535" s="21"/>
      <c r="M535" s="8"/>
      <c r="N535" s="10" t="str">
        <f aca="false">IF(E535="","",IF(J535=0,"Below threshold",IF(L535="",IF(Settings!$C$11&gt;K535,"Overdue - not deposited","Pending (not yet due)"),IF(L535&lt;=K535,"Deposited on time","Deposited late"))))</f>
        <v/>
      </c>
      <c r="O535" s="25" t="str">
        <f aca="false">IF(OR(J535="",J535=0,G535=""),"",IF(N535="Deposited on time",0,IF(N535="Pending (not yet due)",0,MAX(0,(YEAR(IF(L535="",Settings!$C$11,L535))-YEAR(G535))*12+MONTH(IF(L535="",Settings!$C$11,L535))-MONTH(G535)+1))))</f>
        <v/>
      </c>
      <c r="P535" s="23" t="str">
        <f aca="false">IF(O535="","",ROUND(J535*Settings!$C$10*O535,0))</f>
        <v/>
      </c>
    </row>
    <row r="536" customFormat="false" ht="15" hidden="false" customHeight="false" outlineLevel="0" collapsed="false">
      <c r="A536" s="8"/>
      <c r="B536" s="8"/>
      <c r="C536" s="8"/>
      <c r="D536" s="8"/>
      <c r="E536" s="8"/>
      <c r="F536" s="18"/>
      <c r="G536" s="21"/>
      <c r="H536" s="11" t="str">
        <f aca="false">IF(E536="","",IFERROR(INDEX(Rates!$B$6:$B$30,MATCH(E536,Rates!$A$6:$A$30,0)),"Not in rate table"))</f>
        <v/>
      </c>
      <c r="I536" s="22" t="str">
        <f aca="false">IF(E536="","",IFERROR(IF(F536&lt;=INDEX(Rates!$C$6:$C$30,MATCH(E536,Rates!$A$6:$A$30,0)),0,IF(D536="Yes",INDEX(Rates!$D$6:$D$30,MATCH(E536,Rates!$A$6:$A$30,0)),INDEX(Rates!$E$6:$E$30,MATCH(E536,Rates!$A$6:$A$30,0)))),0))</f>
        <v/>
      </c>
      <c r="J536" s="23" t="str">
        <f aca="false">IF(E536="","",ROUND(F536*I536,0))</f>
        <v/>
      </c>
      <c r="K536" s="24" t="str">
        <f aca="false">IF(OR(G536="",J536=0),"",IF(MONTH(G536)=3,DATE(YEAR(G536),Settings!$C$9,Settings!$C$8),DATE(YEAR(G536),MONTH(G536)+1,Settings!$C$7)))</f>
        <v/>
      </c>
      <c r="L536" s="21"/>
      <c r="M536" s="8"/>
      <c r="N536" s="10" t="str">
        <f aca="false">IF(E536="","",IF(J536=0,"Below threshold",IF(L536="",IF(Settings!$C$11&gt;K536,"Overdue - not deposited","Pending (not yet due)"),IF(L536&lt;=K536,"Deposited on time","Deposited late"))))</f>
        <v/>
      </c>
      <c r="O536" s="25" t="str">
        <f aca="false">IF(OR(J536="",J536=0,G536=""),"",IF(N536="Deposited on time",0,IF(N536="Pending (not yet due)",0,MAX(0,(YEAR(IF(L536="",Settings!$C$11,L536))-YEAR(G536))*12+MONTH(IF(L536="",Settings!$C$11,L536))-MONTH(G536)+1))))</f>
        <v/>
      </c>
      <c r="P536" s="23" t="str">
        <f aca="false">IF(O536="","",ROUND(J536*Settings!$C$10*O536,0))</f>
        <v/>
      </c>
    </row>
    <row r="537" customFormat="false" ht="15" hidden="false" customHeight="false" outlineLevel="0" collapsed="false">
      <c r="A537" s="8"/>
      <c r="B537" s="8"/>
      <c r="C537" s="8"/>
      <c r="D537" s="8"/>
      <c r="E537" s="8"/>
      <c r="F537" s="18"/>
      <c r="G537" s="21"/>
      <c r="H537" s="11" t="str">
        <f aca="false">IF(E537="","",IFERROR(INDEX(Rates!$B$6:$B$30,MATCH(E537,Rates!$A$6:$A$30,0)),"Not in rate table"))</f>
        <v/>
      </c>
      <c r="I537" s="22" t="str">
        <f aca="false">IF(E537="","",IFERROR(IF(F537&lt;=INDEX(Rates!$C$6:$C$30,MATCH(E537,Rates!$A$6:$A$30,0)),0,IF(D537="Yes",INDEX(Rates!$D$6:$D$30,MATCH(E537,Rates!$A$6:$A$30,0)),INDEX(Rates!$E$6:$E$30,MATCH(E537,Rates!$A$6:$A$30,0)))),0))</f>
        <v/>
      </c>
      <c r="J537" s="23" t="str">
        <f aca="false">IF(E537="","",ROUND(F537*I537,0))</f>
        <v/>
      </c>
      <c r="K537" s="24" t="str">
        <f aca="false">IF(OR(G537="",J537=0),"",IF(MONTH(G537)=3,DATE(YEAR(G537),Settings!$C$9,Settings!$C$8),DATE(YEAR(G537),MONTH(G537)+1,Settings!$C$7)))</f>
        <v/>
      </c>
      <c r="L537" s="21"/>
      <c r="M537" s="8"/>
      <c r="N537" s="10" t="str">
        <f aca="false">IF(E537="","",IF(J537=0,"Below threshold",IF(L537="",IF(Settings!$C$11&gt;K537,"Overdue - not deposited","Pending (not yet due)"),IF(L537&lt;=K537,"Deposited on time","Deposited late"))))</f>
        <v/>
      </c>
      <c r="O537" s="25" t="str">
        <f aca="false">IF(OR(J537="",J537=0,G537=""),"",IF(N537="Deposited on time",0,IF(N537="Pending (not yet due)",0,MAX(0,(YEAR(IF(L537="",Settings!$C$11,L537))-YEAR(G537))*12+MONTH(IF(L537="",Settings!$C$11,L537))-MONTH(G537)+1))))</f>
        <v/>
      </c>
      <c r="P537" s="23" t="str">
        <f aca="false">IF(O537="","",ROUND(J537*Settings!$C$10*O537,0))</f>
        <v/>
      </c>
    </row>
    <row r="538" customFormat="false" ht="15" hidden="false" customHeight="false" outlineLevel="0" collapsed="false">
      <c r="A538" s="8"/>
      <c r="B538" s="8"/>
      <c r="C538" s="8"/>
      <c r="D538" s="8"/>
      <c r="E538" s="8"/>
      <c r="F538" s="18"/>
      <c r="G538" s="21"/>
      <c r="H538" s="11" t="str">
        <f aca="false">IF(E538="","",IFERROR(INDEX(Rates!$B$6:$B$30,MATCH(E538,Rates!$A$6:$A$30,0)),"Not in rate table"))</f>
        <v/>
      </c>
      <c r="I538" s="22" t="str">
        <f aca="false">IF(E538="","",IFERROR(IF(F538&lt;=INDEX(Rates!$C$6:$C$30,MATCH(E538,Rates!$A$6:$A$30,0)),0,IF(D538="Yes",INDEX(Rates!$D$6:$D$30,MATCH(E538,Rates!$A$6:$A$30,0)),INDEX(Rates!$E$6:$E$30,MATCH(E538,Rates!$A$6:$A$30,0)))),0))</f>
        <v/>
      </c>
      <c r="J538" s="23" t="str">
        <f aca="false">IF(E538="","",ROUND(F538*I538,0))</f>
        <v/>
      </c>
      <c r="K538" s="24" t="str">
        <f aca="false">IF(OR(G538="",J538=0),"",IF(MONTH(G538)=3,DATE(YEAR(G538),Settings!$C$9,Settings!$C$8),DATE(YEAR(G538),MONTH(G538)+1,Settings!$C$7)))</f>
        <v/>
      </c>
      <c r="L538" s="21"/>
      <c r="M538" s="8"/>
      <c r="N538" s="10" t="str">
        <f aca="false">IF(E538="","",IF(J538=0,"Below threshold",IF(L538="",IF(Settings!$C$11&gt;K538,"Overdue - not deposited","Pending (not yet due)"),IF(L538&lt;=K538,"Deposited on time","Deposited late"))))</f>
        <v/>
      </c>
      <c r="O538" s="25" t="str">
        <f aca="false">IF(OR(J538="",J538=0,G538=""),"",IF(N538="Deposited on time",0,IF(N538="Pending (not yet due)",0,MAX(0,(YEAR(IF(L538="",Settings!$C$11,L538))-YEAR(G538))*12+MONTH(IF(L538="",Settings!$C$11,L538))-MONTH(G538)+1))))</f>
        <v/>
      </c>
      <c r="P538" s="23" t="str">
        <f aca="false">IF(O538="","",ROUND(J538*Settings!$C$10*O538,0))</f>
        <v/>
      </c>
    </row>
    <row r="539" customFormat="false" ht="15" hidden="false" customHeight="false" outlineLevel="0" collapsed="false">
      <c r="A539" s="8"/>
      <c r="B539" s="8"/>
      <c r="C539" s="8"/>
      <c r="D539" s="8"/>
      <c r="E539" s="8"/>
      <c r="F539" s="18"/>
      <c r="G539" s="21"/>
      <c r="H539" s="11" t="str">
        <f aca="false">IF(E539="","",IFERROR(INDEX(Rates!$B$6:$B$30,MATCH(E539,Rates!$A$6:$A$30,0)),"Not in rate table"))</f>
        <v/>
      </c>
      <c r="I539" s="22" t="str">
        <f aca="false">IF(E539="","",IFERROR(IF(F539&lt;=INDEX(Rates!$C$6:$C$30,MATCH(E539,Rates!$A$6:$A$30,0)),0,IF(D539="Yes",INDEX(Rates!$D$6:$D$30,MATCH(E539,Rates!$A$6:$A$30,0)),INDEX(Rates!$E$6:$E$30,MATCH(E539,Rates!$A$6:$A$30,0)))),0))</f>
        <v/>
      </c>
      <c r="J539" s="23" t="str">
        <f aca="false">IF(E539="","",ROUND(F539*I539,0))</f>
        <v/>
      </c>
      <c r="K539" s="24" t="str">
        <f aca="false">IF(OR(G539="",J539=0),"",IF(MONTH(G539)=3,DATE(YEAR(G539),Settings!$C$9,Settings!$C$8),DATE(YEAR(G539),MONTH(G539)+1,Settings!$C$7)))</f>
        <v/>
      </c>
      <c r="L539" s="21"/>
      <c r="M539" s="8"/>
      <c r="N539" s="10" t="str">
        <f aca="false">IF(E539="","",IF(J539=0,"Below threshold",IF(L539="",IF(Settings!$C$11&gt;K539,"Overdue - not deposited","Pending (not yet due)"),IF(L539&lt;=K539,"Deposited on time","Deposited late"))))</f>
        <v/>
      </c>
      <c r="O539" s="25" t="str">
        <f aca="false">IF(OR(J539="",J539=0,G539=""),"",IF(N539="Deposited on time",0,IF(N539="Pending (not yet due)",0,MAX(0,(YEAR(IF(L539="",Settings!$C$11,L539))-YEAR(G539))*12+MONTH(IF(L539="",Settings!$C$11,L539))-MONTH(G539)+1))))</f>
        <v/>
      </c>
      <c r="P539" s="23" t="str">
        <f aca="false">IF(O539="","",ROUND(J539*Settings!$C$10*O539,0))</f>
        <v/>
      </c>
    </row>
    <row r="540" customFormat="false" ht="15" hidden="false" customHeight="false" outlineLevel="0" collapsed="false">
      <c r="A540" s="8"/>
      <c r="B540" s="8"/>
      <c r="C540" s="8"/>
      <c r="D540" s="8"/>
      <c r="E540" s="8"/>
      <c r="F540" s="18"/>
      <c r="G540" s="21"/>
      <c r="H540" s="11" t="str">
        <f aca="false">IF(E540="","",IFERROR(INDEX(Rates!$B$6:$B$30,MATCH(E540,Rates!$A$6:$A$30,0)),"Not in rate table"))</f>
        <v/>
      </c>
      <c r="I540" s="22" t="str">
        <f aca="false">IF(E540="","",IFERROR(IF(F540&lt;=INDEX(Rates!$C$6:$C$30,MATCH(E540,Rates!$A$6:$A$30,0)),0,IF(D540="Yes",INDEX(Rates!$D$6:$D$30,MATCH(E540,Rates!$A$6:$A$30,0)),INDEX(Rates!$E$6:$E$30,MATCH(E540,Rates!$A$6:$A$30,0)))),0))</f>
        <v/>
      </c>
      <c r="J540" s="23" t="str">
        <f aca="false">IF(E540="","",ROUND(F540*I540,0))</f>
        <v/>
      </c>
      <c r="K540" s="24" t="str">
        <f aca="false">IF(OR(G540="",J540=0),"",IF(MONTH(G540)=3,DATE(YEAR(G540),Settings!$C$9,Settings!$C$8),DATE(YEAR(G540),MONTH(G540)+1,Settings!$C$7)))</f>
        <v/>
      </c>
      <c r="L540" s="21"/>
      <c r="M540" s="8"/>
      <c r="N540" s="10" t="str">
        <f aca="false">IF(E540="","",IF(J540=0,"Below threshold",IF(L540="",IF(Settings!$C$11&gt;K540,"Overdue - not deposited","Pending (not yet due)"),IF(L540&lt;=K540,"Deposited on time","Deposited late"))))</f>
        <v/>
      </c>
      <c r="O540" s="25" t="str">
        <f aca="false">IF(OR(J540="",J540=0,G540=""),"",IF(N540="Deposited on time",0,IF(N540="Pending (not yet due)",0,MAX(0,(YEAR(IF(L540="",Settings!$C$11,L540))-YEAR(G540))*12+MONTH(IF(L540="",Settings!$C$11,L540))-MONTH(G540)+1))))</f>
        <v/>
      </c>
      <c r="P540" s="23" t="str">
        <f aca="false">IF(O540="","",ROUND(J540*Settings!$C$10*O540,0))</f>
        <v/>
      </c>
    </row>
    <row r="541" customFormat="false" ht="15" hidden="false" customHeight="false" outlineLevel="0" collapsed="false">
      <c r="A541" s="8"/>
      <c r="B541" s="8"/>
      <c r="C541" s="8"/>
      <c r="D541" s="8"/>
      <c r="E541" s="8"/>
      <c r="F541" s="18"/>
      <c r="G541" s="21"/>
      <c r="H541" s="11" t="str">
        <f aca="false">IF(E541="","",IFERROR(INDEX(Rates!$B$6:$B$30,MATCH(E541,Rates!$A$6:$A$30,0)),"Not in rate table"))</f>
        <v/>
      </c>
      <c r="I541" s="22" t="str">
        <f aca="false">IF(E541="","",IFERROR(IF(F541&lt;=INDEX(Rates!$C$6:$C$30,MATCH(E541,Rates!$A$6:$A$30,0)),0,IF(D541="Yes",INDEX(Rates!$D$6:$D$30,MATCH(E541,Rates!$A$6:$A$30,0)),INDEX(Rates!$E$6:$E$30,MATCH(E541,Rates!$A$6:$A$30,0)))),0))</f>
        <v/>
      </c>
      <c r="J541" s="23" t="str">
        <f aca="false">IF(E541="","",ROUND(F541*I541,0))</f>
        <v/>
      </c>
      <c r="K541" s="24" t="str">
        <f aca="false">IF(OR(G541="",J541=0),"",IF(MONTH(G541)=3,DATE(YEAR(G541),Settings!$C$9,Settings!$C$8),DATE(YEAR(G541),MONTH(G541)+1,Settings!$C$7)))</f>
        <v/>
      </c>
      <c r="L541" s="21"/>
      <c r="M541" s="8"/>
      <c r="N541" s="10" t="str">
        <f aca="false">IF(E541="","",IF(J541=0,"Below threshold",IF(L541="",IF(Settings!$C$11&gt;K541,"Overdue - not deposited","Pending (not yet due)"),IF(L541&lt;=K541,"Deposited on time","Deposited late"))))</f>
        <v/>
      </c>
      <c r="O541" s="25" t="str">
        <f aca="false">IF(OR(J541="",J541=0,G541=""),"",IF(N541="Deposited on time",0,IF(N541="Pending (not yet due)",0,MAX(0,(YEAR(IF(L541="",Settings!$C$11,L541))-YEAR(G541))*12+MONTH(IF(L541="",Settings!$C$11,L541))-MONTH(G541)+1))))</f>
        <v/>
      </c>
      <c r="P541" s="23" t="str">
        <f aca="false">IF(O541="","",ROUND(J541*Settings!$C$10*O541,0))</f>
        <v/>
      </c>
    </row>
    <row r="542" customFormat="false" ht="15" hidden="false" customHeight="false" outlineLevel="0" collapsed="false">
      <c r="A542" s="8"/>
      <c r="B542" s="8"/>
      <c r="C542" s="8"/>
      <c r="D542" s="8"/>
      <c r="E542" s="8"/>
      <c r="F542" s="18"/>
      <c r="G542" s="21"/>
      <c r="H542" s="11" t="str">
        <f aca="false">IF(E542="","",IFERROR(INDEX(Rates!$B$6:$B$30,MATCH(E542,Rates!$A$6:$A$30,0)),"Not in rate table"))</f>
        <v/>
      </c>
      <c r="I542" s="22" t="str">
        <f aca="false">IF(E542="","",IFERROR(IF(F542&lt;=INDEX(Rates!$C$6:$C$30,MATCH(E542,Rates!$A$6:$A$30,0)),0,IF(D542="Yes",INDEX(Rates!$D$6:$D$30,MATCH(E542,Rates!$A$6:$A$30,0)),INDEX(Rates!$E$6:$E$30,MATCH(E542,Rates!$A$6:$A$30,0)))),0))</f>
        <v/>
      </c>
      <c r="J542" s="23" t="str">
        <f aca="false">IF(E542="","",ROUND(F542*I542,0))</f>
        <v/>
      </c>
      <c r="K542" s="24" t="str">
        <f aca="false">IF(OR(G542="",J542=0),"",IF(MONTH(G542)=3,DATE(YEAR(G542),Settings!$C$9,Settings!$C$8),DATE(YEAR(G542),MONTH(G542)+1,Settings!$C$7)))</f>
        <v/>
      </c>
      <c r="L542" s="21"/>
      <c r="M542" s="8"/>
      <c r="N542" s="10" t="str">
        <f aca="false">IF(E542="","",IF(J542=0,"Below threshold",IF(L542="",IF(Settings!$C$11&gt;K542,"Overdue - not deposited","Pending (not yet due)"),IF(L542&lt;=K542,"Deposited on time","Deposited late"))))</f>
        <v/>
      </c>
      <c r="O542" s="25" t="str">
        <f aca="false">IF(OR(J542="",J542=0,G542=""),"",IF(N542="Deposited on time",0,IF(N542="Pending (not yet due)",0,MAX(0,(YEAR(IF(L542="",Settings!$C$11,L542))-YEAR(G542))*12+MONTH(IF(L542="",Settings!$C$11,L542))-MONTH(G542)+1))))</f>
        <v/>
      </c>
      <c r="P542" s="23" t="str">
        <f aca="false">IF(O542="","",ROUND(J542*Settings!$C$10*O542,0))</f>
        <v/>
      </c>
    </row>
    <row r="543" customFormat="false" ht="15" hidden="false" customHeight="false" outlineLevel="0" collapsed="false">
      <c r="A543" s="8"/>
      <c r="B543" s="8"/>
      <c r="C543" s="8"/>
      <c r="D543" s="8"/>
      <c r="E543" s="8"/>
      <c r="F543" s="18"/>
      <c r="G543" s="21"/>
      <c r="H543" s="11" t="str">
        <f aca="false">IF(E543="","",IFERROR(INDEX(Rates!$B$6:$B$30,MATCH(E543,Rates!$A$6:$A$30,0)),"Not in rate table"))</f>
        <v/>
      </c>
      <c r="I543" s="22" t="str">
        <f aca="false">IF(E543="","",IFERROR(IF(F543&lt;=INDEX(Rates!$C$6:$C$30,MATCH(E543,Rates!$A$6:$A$30,0)),0,IF(D543="Yes",INDEX(Rates!$D$6:$D$30,MATCH(E543,Rates!$A$6:$A$30,0)),INDEX(Rates!$E$6:$E$30,MATCH(E543,Rates!$A$6:$A$30,0)))),0))</f>
        <v/>
      </c>
      <c r="J543" s="23" t="str">
        <f aca="false">IF(E543="","",ROUND(F543*I543,0))</f>
        <v/>
      </c>
      <c r="K543" s="24" t="str">
        <f aca="false">IF(OR(G543="",J543=0),"",IF(MONTH(G543)=3,DATE(YEAR(G543),Settings!$C$9,Settings!$C$8),DATE(YEAR(G543),MONTH(G543)+1,Settings!$C$7)))</f>
        <v/>
      </c>
      <c r="L543" s="21"/>
      <c r="M543" s="8"/>
      <c r="N543" s="10" t="str">
        <f aca="false">IF(E543="","",IF(J543=0,"Below threshold",IF(L543="",IF(Settings!$C$11&gt;K543,"Overdue - not deposited","Pending (not yet due)"),IF(L543&lt;=K543,"Deposited on time","Deposited late"))))</f>
        <v/>
      </c>
      <c r="O543" s="25" t="str">
        <f aca="false">IF(OR(J543="",J543=0,G543=""),"",IF(N543="Deposited on time",0,IF(N543="Pending (not yet due)",0,MAX(0,(YEAR(IF(L543="",Settings!$C$11,L543))-YEAR(G543))*12+MONTH(IF(L543="",Settings!$C$11,L543))-MONTH(G543)+1))))</f>
        <v/>
      </c>
      <c r="P543" s="23" t="str">
        <f aca="false">IF(O543="","",ROUND(J543*Settings!$C$10*O543,0))</f>
        <v/>
      </c>
    </row>
    <row r="544" customFormat="false" ht="15" hidden="false" customHeight="false" outlineLevel="0" collapsed="false">
      <c r="A544" s="8"/>
      <c r="B544" s="8"/>
      <c r="C544" s="8"/>
      <c r="D544" s="8"/>
      <c r="E544" s="8"/>
      <c r="F544" s="18"/>
      <c r="G544" s="21"/>
      <c r="H544" s="11" t="str">
        <f aca="false">IF(E544="","",IFERROR(INDEX(Rates!$B$6:$B$30,MATCH(E544,Rates!$A$6:$A$30,0)),"Not in rate table"))</f>
        <v/>
      </c>
      <c r="I544" s="22" t="str">
        <f aca="false">IF(E544="","",IFERROR(IF(F544&lt;=INDEX(Rates!$C$6:$C$30,MATCH(E544,Rates!$A$6:$A$30,0)),0,IF(D544="Yes",INDEX(Rates!$D$6:$D$30,MATCH(E544,Rates!$A$6:$A$30,0)),INDEX(Rates!$E$6:$E$30,MATCH(E544,Rates!$A$6:$A$30,0)))),0))</f>
        <v/>
      </c>
      <c r="J544" s="23" t="str">
        <f aca="false">IF(E544="","",ROUND(F544*I544,0))</f>
        <v/>
      </c>
      <c r="K544" s="24" t="str">
        <f aca="false">IF(OR(G544="",J544=0),"",IF(MONTH(G544)=3,DATE(YEAR(G544),Settings!$C$9,Settings!$C$8),DATE(YEAR(G544),MONTH(G544)+1,Settings!$C$7)))</f>
        <v/>
      </c>
      <c r="L544" s="21"/>
      <c r="M544" s="8"/>
      <c r="N544" s="10" t="str">
        <f aca="false">IF(E544="","",IF(J544=0,"Below threshold",IF(L544="",IF(Settings!$C$11&gt;K544,"Overdue - not deposited","Pending (not yet due)"),IF(L544&lt;=K544,"Deposited on time","Deposited late"))))</f>
        <v/>
      </c>
      <c r="O544" s="25" t="str">
        <f aca="false">IF(OR(J544="",J544=0,G544=""),"",IF(N544="Deposited on time",0,IF(N544="Pending (not yet due)",0,MAX(0,(YEAR(IF(L544="",Settings!$C$11,L544))-YEAR(G544))*12+MONTH(IF(L544="",Settings!$C$11,L544))-MONTH(G544)+1))))</f>
        <v/>
      </c>
      <c r="P544" s="23" t="str">
        <f aca="false">IF(O544="","",ROUND(J544*Settings!$C$10*O544,0))</f>
        <v/>
      </c>
    </row>
    <row r="545" customFormat="false" ht="15" hidden="false" customHeight="false" outlineLevel="0" collapsed="false">
      <c r="A545" s="8"/>
      <c r="B545" s="8"/>
      <c r="C545" s="8"/>
      <c r="D545" s="8"/>
      <c r="E545" s="8"/>
      <c r="F545" s="18"/>
      <c r="G545" s="21"/>
      <c r="H545" s="11" t="str">
        <f aca="false">IF(E545="","",IFERROR(INDEX(Rates!$B$6:$B$30,MATCH(E545,Rates!$A$6:$A$30,0)),"Not in rate table"))</f>
        <v/>
      </c>
      <c r="I545" s="22" t="str">
        <f aca="false">IF(E545="","",IFERROR(IF(F545&lt;=INDEX(Rates!$C$6:$C$30,MATCH(E545,Rates!$A$6:$A$30,0)),0,IF(D545="Yes",INDEX(Rates!$D$6:$D$30,MATCH(E545,Rates!$A$6:$A$30,0)),INDEX(Rates!$E$6:$E$30,MATCH(E545,Rates!$A$6:$A$30,0)))),0))</f>
        <v/>
      </c>
      <c r="J545" s="23" t="str">
        <f aca="false">IF(E545="","",ROUND(F545*I545,0))</f>
        <v/>
      </c>
      <c r="K545" s="24" t="str">
        <f aca="false">IF(OR(G545="",J545=0),"",IF(MONTH(G545)=3,DATE(YEAR(G545),Settings!$C$9,Settings!$C$8),DATE(YEAR(G545),MONTH(G545)+1,Settings!$C$7)))</f>
        <v/>
      </c>
      <c r="L545" s="21"/>
      <c r="M545" s="8"/>
      <c r="N545" s="10" t="str">
        <f aca="false">IF(E545="","",IF(J545=0,"Below threshold",IF(L545="",IF(Settings!$C$11&gt;K545,"Overdue - not deposited","Pending (not yet due)"),IF(L545&lt;=K545,"Deposited on time","Deposited late"))))</f>
        <v/>
      </c>
      <c r="O545" s="25" t="str">
        <f aca="false">IF(OR(J545="",J545=0,G545=""),"",IF(N545="Deposited on time",0,IF(N545="Pending (not yet due)",0,MAX(0,(YEAR(IF(L545="",Settings!$C$11,L545))-YEAR(G545))*12+MONTH(IF(L545="",Settings!$C$11,L545))-MONTH(G545)+1))))</f>
        <v/>
      </c>
      <c r="P545" s="23" t="str">
        <f aca="false">IF(O545="","",ROUND(J545*Settings!$C$10*O545,0))</f>
        <v/>
      </c>
    </row>
    <row r="546" customFormat="false" ht="15" hidden="false" customHeight="false" outlineLevel="0" collapsed="false">
      <c r="A546" s="8"/>
      <c r="B546" s="8"/>
      <c r="C546" s="8"/>
      <c r="D546" s="8"/>
      <c r="E546" s="8"/>
      <c r="F546" s="18"/>
      <c r="G546" s="21"/>
      <c r="H546" s="11" t="str">
        <f aca="false">IF(E546="","",IFERROR(INDEX(Rates!$B$6:$B$30,MATCH(E546,Rates!$A$6:$A$30,0)),"Not in rate table"))</f>
        <v/>
      </c>
      <c r="I546" s="22" t="str">
        <f aca="false">IF(E546="","",IFERROR(IF(F546&lt;=INDEX(Rates!$C$6:$C$30,MATCH(E546,Rates!$A$6:$A$30,0)),0,IF(D546="Yes",INDEX(Rates!$D$6:$D$30,MATCH(E546,Rates!$A$6:$A$30,0)),INDEX(Rates!$E$6:$E$30,MATCH(E546,Rates!$A$6:$A$30,0)))),0))</f>
        <v/>
      </c>
      <c r="J546" s="23" t="str">
        <f aca="false">IF(E546="","",ROUND(F546*I546,0))</f>
        <v/>
      </c>
      <c r="K546" s="24" t="str">
        <f aca="false">IF(OR(G546="",J546=0),"",IF(MONTH(G546)=3,DATE(YEAR(G546),Settings!$C$9,Settings!$C$8),DATE(YEAR(G546),MONTH(G546)+1,Settings!$C$7)))</f>
        <v/>
      </c>
      <c r="L546" s="21"/>
      <c r="M546" s="8"/>
      <c r="N546" s="10" t="str">
        <f aca="false">IF(E546="","",IF(J546=0,"Below threshold",IF(L546="",IF(Settings!$C$11&gt;K546,"Overdue - not deposited","Pending (not yet due)"),IF(L546&lt;=K546,"Deposited on time","Deposited late"))))</f>
        <v/>
      </c>
      <c r="O546" s="25" t="str">
        <f aca="false">IF(OR(J546="",J546=0,G546=""),"",IF(N546="Deposited on time",0,IF(N546="Pending (not yet due)",0,MAX(0,(YEAR(IF(L546="",Settings!$C$11,L546))-YEAR(G546))*12+MONTH(IF(L546="",Settings!$C$11,L546))-MONTH(G546)+1))))</f>
        <v/>
      </c>
      <c r="P546" s="23" t="str">
        <f aca="false">IF(O546="","",ROUND(J546*Settings!$C$10*O546,0))</f>
        <v/>
      </c>
    </row>
    <row r="547" customFormat="false" ht="15" hidden="false" customHeight="false" outlineLevel="0" collapsed="false">
      <c r="A547" s="8"/>
      <c r="B547" s="8"/>
      <c r="C547" s="8"/>
      <c r="D547" s="8"/>
      <c r="E547" s="8"/>
      <c r="F547" s="18"/>
      <c r="G547" s="21"/>
      <c r="H547" s="11" t="str">
        <f aca="false">IF(E547="","",IFERROR(INDEX(Rates!$B$6:$B$30,MATCH(E547,Rates!$A$6:$A$30,0)),"Not in rate table"))</f>
        <v/>
      </c>
      <c r="I547" s="22" t="str">
        <f aca="false">IF(E547="","",IFERROR(IF(F547&lt;=INDEX(Rates!$C$6:$C$30,MATCH(E547,Rates!$A$6:$A$30,0)),0,IF(D547="Yes",INDEX(Rates!$D$6:$D$30,MATCH(E547,Rates!$A$6:$A$30,0)),INDEX(Rates!$E$6:$E$30,MATCH(E547,Rates!$A$6:$A$30,0)))),0))</f>
        <v/>
      </c>
      <c r="J547" s="23" t="str">
        <f aca="false">IF(E547="","",ROUND(F547*I547,0))</f>
        <v/>
      </c>
      <c r="K547" s="24" t="str">
        <f aca="false">IF(OR(G547="",J547=0),"",IF(MONTH(G547)=3,DATE(YEAR(G547),Settings!$C$9,Settings!$C$8),DATE(YEAR(G547),MONTH(G547)+1,Settings!$C$7)))</f>
        <v/>
      </c>
      <c r="L547" s="21"/>
      <c r="M547" s="8"/>
      <c r="N547" s="10" t="str">
        <f aca="false">IF(E547="","",IF(J547=0,"Below threshold",IF(L547="",IF(Settings!$C$11&gt;K547,"Overdue - not deposited","Pending (not yet due)"),IF(L547&lt;=K547,"Deposited on time","Deposited late"))))</f>
        <v/>
      </c>
      <c r="O547" s="25" t="str">
        <f aca="false">IF(OR(J547="",J547=0,G547=""),"",IF(N547="Deposited on time",0,IF(N547="Pending (not yet due)",0,MAX(0,(YEAR(IF(L547="",Settings!$C$11,L547))-YEAR(G547))*12+MONTH(IF(L547="",Settings!$C$11,L547))-MONTH(G547)+1))))</f>
        <v/>
      </c>
      <c r="P547" s="23" t="str">
        <f aca="false">IF(O547="","",ROUND(J547*Settings!$C$10*O547,0))</f>
        <v/>
      </c>
    </row>
    <row r="548" customFormat="false" ht="15" hidden="false" customHeight="false" outlineLevel="0" collapsed="false">
      <c r="A548" s="8"/>
      <c r="B548" s="8"/>
      <c r="C548" s="8"/>
      <c r="D548" s="8"/>
      <c r="E548" s="8"/>
      <c r="F548" s="18"/>
      <c r="G548" s="21"/>
      <c r="H548" s="11" t="str">
        <f aca="false">IF(E548="","",IFERROR(INDEX(Rates!$B$6:$B$30,MATCH(E548,Rates!$A$6:$A$30,0)),"Not in rate table"))</f>
        <v/>
      </c>
      <c r="I548" s="22" t="str">
        <f aca="false">IF(E548="","",IFERROR(IF(F548&lt;=INDEX(Rates!$C$6:$C$30,MATCH(E548,Rates!$A$6:$A$30,0)),0,IF(D548="Yes",INDEX(Rates!$D$6:$D$30,MATCH(E548,Rates!$A$6:$A$30,0)),INDEX(Rates!$E$6:$E$30,MATCH(E548,Rates!$A$6:$A$30,0)))),0))</f>
        <v/>
      </c>
      <c r="J548" s="23" t="str">
        <f aca="false">IF(E548="","",ROUND(F548*I548,0))</f>
        <v/>
      </c>
      <c r="K548" s="24" t="str">
        <f aca="false">IF(OR(G548="",J548=0),"",IF(MONTH(G548)=3,DATE(YEAR(G548),Settings!$C$9,Settings!$C$8),DATE(YEAR(G548),MONTH(G548)+1,Settings!$C$7)))</f>
        <v/>
      </c>
      <c r="L548" s="21"/>
      <c r="M548" s="8"/>
      <c r="N548" s="10" t="str">
        <f aca="false">IF(E548="","",IF(J548=0,"Below threshold",IF(L548="",IF(Settings!$C$11&gt;K548,"Overdue - not deposited","Pending (not yet due)"),IF(L548&lt;=K548,"Deposited on time","Deposited late"))))</f>
        <v/>
      </c>
      <c r="O548" s="25" t="str">
        <f aca="false">IF(OR(J548="",J548=0,G548=""),"",IF(N548="Deposited on time",0,IF(N548="Pending (not yet due)",0,MAX(0,(YEAR(IF(L548="",Settings!$C$11,L548))-YEAR(G548))*12+MONTH(IF(L548="",Settings!$C$11,L548))-MONTH(G548)+1))))</f>
        <v/>
      </c>
      <c r="P548" s="23" t="str">
        <f aca="false">IF(O548="","",ROUND(J548*Settings!$C$10*O548,0))</f>
        <v/>
      </c>
    </row>
    <row r="549" customFormat="false" ht="15" hidden="false" customHeight="false" outlineLevel="0" collapsed="false">
      <c r="A549" s="8"/>
      <c r="B549" s="8"/>
      <c r="C549" s="8"/>
      <c r="D549" s="8"/>
      <c r="E549" s="8"/>
      <c r="F549" s="18"/>
      <c r="G549" s="21"/>
      <c r="H549" s="11" t="str">
        <f aca="false">IF(E549="","",IFERROR(INDEX(Rates!$B$6:$B$30,MATCH(E549,Rates!$A$6:$A$30,0)),"Not in rate table"))</f>
        <v/>
      </c>
      <c r="I549" s="22" t="str">
        <f aca="false">IF(E549="","",IFERROR(IF(F549&lt;=INDEX(Rates!$C$6:$C$30,MATCH(E549,Rates!$A$6:$A$30,0)),0,IF(D549="Yes",INDEX(Rates!$D$6:$D$30,MATCH(E549,Rates!$A$6:$A$30,0)),INDEX(Rates!$E$6:$E$30,MATCH(E549,Rates!$A$6:$A$30,0)))),0))</f>
        <v/>
      </c>
      <c r="J549" s="23" t="str">
        <f aca="false">IF(E549="","",ROUND(F549*I549,0))</f>
        <v/>
      </c>
      <c r="K549" s="24" t="str">
        <f aca="false">IF(OR(G549="",J549=0),"",IF(MONTH(G549)=3,DATE(YEAR(G549),Settings!$C$9,Settings!$C$8),DATE(YEAR(G549),MONTH(G549)+1,Settings!$C$7)))</f>
        <v/>
      </c>
      <c r="L549" s="21"/>
      <c r="M549" s="8"/>
      <c r="N549" s="10" t="str">
        <f aca="false">IF(E549="","",IF(J549=0,"Below threshold",IF(L549="",IF(Settings!$C$11&gt;K549,"Overdue - not deposited","Pending (not yet due)"),IF(L549&lt;=K549,"Deposited on time","Deposited late"))))</f>
        <v/>
      </c>
      <c r="O549" s="25" t="str">
        <f aca="false">IF(OR(J549="",J549=0,G549=""),"",IF(N549="Deposited on time",0,IF(N549="Pending (not yet due)",0,MAX(0,(YEAR(IF(L549="",Settings!$C$11,L549))-YEAR(G549))*12+MONTH(IF(L549="",Settings!$C$11,L549))-MONTH(G549)+1))))</f>
        <v/>
      </c>
      <c r="P549" s="23" t="str">
        <f aca="false">IF(O549="","",ROUND(J549*Settings!$C$10*O549,0))</f>
        <v/>
      </c>
    </row>
    <row r="550" customFormat="false" ht="15" hidden="false" customHeight="false" outlineLevel="0" collapsed="false">
      <c r="A550" s="8"/>
      <c r="B550" s="8"/>
      <c r="C550" s="8"/>
      <c r="D550" s="8"/>
      <c r="E550" s="8"/>
      <c r="F550" s="18"/>
      <c r="G550" s="21"/>
      <c r="H550" s="11" t="str">
        <f aca="false">IF(E550="","",IFERROR(INDEX(Rates!$B$6:$B$30,MATCH(E550,Rates!$A$6:$A$30,0)),"Not in rate table"))</f>
        <v/>
      </c>
      <c r="I550" s="22" t="str">
        <f aca="false">IF(E550="","",IFERROR(IF(F550&lt;=INDEX(Rates!$C$6:$C$30,MATCH(E550,Rates!$A$6:$A$30,0)),0,IF(D550="Yes",INDEX(Rates!$D$6:$D$30,MATCH(E550,Rates!$A$6:$A$30,0)),INDEX(Rates!$E$6:$E$30,MATCH(E550,Rates!$A$6:$A$30,0)))),0))</f>
        <v/>
      </c>
      <c r="J550" s="23" t="str">
        <f aca="false">IF(E550="","",ROUND(F550*I550,0))</f>
        <v/>
      </c>
      <c r="K550" s="24" t="str">
        <f aca="false">IF(OR(G550="",J550=0),"",IF(MONTH(G550)=3,DATE(YEAR(G550),Settings!$C$9,Settings!$C$8),DATE(YEAR(G550),MONTH(G550)+1,Settings!$C$7)))</f>
        <v/>
      </c>
      <c r="L550" s="21"/>
      <c r="M550" s="8"/>
      <c r="N550" s="10" t="str">
        <f aca="false">IF(E550="","",IF(J550=0,"Below threshold",IF(L550="",IF(Settings!$C$11&gt;K550,"Overdue - not deposited","Pending (not yet due)"),IF(L550&lt;=K550,"Deposited on time","Deposited late"))))</f>
        <v/>
      </c>
      <c r="O550" s="25" t="str">
        <f aca="false">IF(OR(J550="",J550=0,G550=""),"",IF(N550="Deposited on time",0,IF(N550="Pending (not yet due)",0,MAX(0,(YEAR(IF(L550="",Settings!$C$11,L550))-YEAR(G550))*12+MONTH(IF(L550="",Settings!$C$11,L550))-MONTH(G550)+1))))</f>
        <v/>
      </c>
      <c r="P550" s="23" t="str">
        <f aca="false">IF(O550="","",ROUND(J550*Settings!$C$10*O550,0))</f>
        <v/>
      </c>
    </row>
    <row r="551" customFormat="false" ht="15" hidden="false" customHeight="false" outlineLevel="0" collapsed="false">
      <c r="A551" s="8"/>
      <c r="B551" s="8"/>
      <c r="C551" s="8"/>
      <c r="D551" s="8"/>
      <c r="E551" s="8"/>
      <c r="F551" s="18"/>
      <c r="G551" s="21"/>
      <c r="H551" s="11" t="str">
        <f aca="false">IF(E551="","",IFERROR(INDEX(Rates!$B$6:$B$30,MATCH(E551,Rates!$A$6:$A$30,0)),"Not in rate table"))</f>
        <v/>
      </c>
      <c r="I551" s="22" t="str">
        <f aca="false">IF(E551="","",IFERROR(IF(F551&lt;=INDEX(Rates!$C$6:$C$30,MATCH(E551,Rates!$A$6:$A$30,0)),0,IF(D551="Yes",INDEX(Rates!$D$6:$D$30,MATCH(E551,Rates!$A$6:$A$30,0)),INDEX(Rates!$E$6:$E$30,MATCH(E551,Rates!$A$6:$A$30,0)))),0))</f>
        <v/>
      </c>
      <c r="J551" s="23" t="str">
        <f aca="false">IF(E551="","",ROUND(F551*I551,0))</f>
        <v/>
      </c>
      <c r="K551" s="24" t="str">
        <f aca="false">IF(OR(G551="",J551=0),"",IF(MONTH(G551)=3,DATE(YEAR(G551),Settings!$C$9,Settings!$C$8),DATE(YEAR(G551),MONTH(G551)+1,Settings!$C$7)))</f>
        <v/>
      </c>
      <c r="L551" s="21"/>
      <c r="M551" s="8"/>
      <c r="N551" s="10" t="str">
        <f aca="false">IF(E551="","",IF(J551=0,"Below threshold",IF(L551="",IF(Settings!$C$11&gt;K551,"Overdue - not deposited","Pending (not yet due)"),IF(L551&lt;=K551,"Deposited on time","Deposited late"))))</f>
        <v/>
      </c>
      <c r="O551" s="25" t="str">
        <f aca="false">IF(OR(J551="",J551=0,G551=""),"",IF(N551="Deposited on time",0,IF(N551="Pending (not yet due)",0,MAX(0,(YEAR(IF(L551="",Settings!$C$11,L551))-YEAR(G551))*12+MONTH(IF(L551="",Settings!$C$11,L551))-MONTH(G551)+1))))</f>
        <v/>
      </c>
      <c r="P551" s="23" t="str">
        <f aca="false">IF(O551="","",ROUND(J551*Settings!$C$10*O551,0))</f>
        <v/>
      </c>
    </row>
    <row r="552" customFormat="false" ht="15" hidden="false" customHeight="false" outlineLevel="0" collapsed="false">
      <c r="A552" s="8"/>
      <c r="B552" s="8"/>
      <c r="C552" s="8"/>
      <c r="D552" s="8"/>
      <c r="E552" s="8"/>
      <c r="F552" s="18"/>
      <c r="G552" s="21"/>
      <c r="H552" s="11" t="str">
        <f aca="false">IF(E552="","",IFERROR(INDEX(Rates!$B$6:$B$30,MATCH(E552,Rates!$A$6:$A$30,0)),"Not in rate table"))</f>
        <v/>
      </c>
      <c r="I552" s="22" t="str">
        <f aca="false">IF(E552="","",IFERROR(IF(F552&lt;=INDEX(Rates!$C$6:$C$30,MATCH(E552,Rates!$A$6:$A$30,0)),0,IF(D552="Yes",INDEX(Rates!$D$6:$D$30,MATCH(E552,Rates!$A$6:$A$30,0)),INDEX(Rates!$E$6:$E$30,MATCH(E552,Rates!$A$6:$A$30,0)))),0))</f>
        <v/>
      </c>
      <c r="J552" s="23" t="str">
        <f aca="false">IF(E552="","",ROUND(F552*I552,0))</f>
        <v/>
      </c>
      <c r="K552" s="24" t="str">
        <f aca="false">IF(OR(G552="",J552=0),"",IF(MONTH(G552)=3,DATE(YEAR(G552),Settings!$C$9,Settings!$C$8),DATE(YEAR(G552),MONTH(G552)+1,Settings!$C$7)))</f>
        <v/>
      </c>
      <c r="L552" s="21"/>
      <c r="M552" s="8"/>
      <c r="N552" s="10" t="str">
        <f aca="false">IF(E552="","",IF(J552=0,"Below threshold",IF(L552="",IF(Settings!$C$11&gt;K552,"Overdue - not deposited","Pending (not yet due)"),IF(L552&lt;=K552,"Deposited on time","Deposited late"))))</f>
        <v/>
      </c>
      <c r="O552" s="25" t="str">
        <f aca="false">IF(OR(J552="",J552=0,G552=""),"",IF(N552="Deposited on time",0,IF(N552="Pending (not yet due)",0,MAX(0,(YEAR(IF(L552="",Settings!$C$11,L552))-YEAR(G552))*12+MONTH(IF(L552="",Settings!$C$11,L552))-MONTH(G552)+1))))</f>
        <v/>
      </c>
      <c r="P552" s="23" t="str">
        <f aca="false">IF(O552="","",ROUND(J552*Settings!$C$10*O552,0))</f>
        <v/>
      </c>
    </row>
    <row r="553" customFormat="false" ht="15" hidden="false" customHeight="false" outlineLevel="0" collapsed="false">
      <c r="A553" s="8"/>
      <c r="B553" s="8"/>
      <c r="C553" s="8"/>
      <c r="D553" s="8"/>
      <c r="E553" s="8"/>
      <c r="F553" s="18"/>
      <c r="G553" s="21"/>
      <c r="H553" s="11" t="str">
        <f aca="false">IF(E553="","",IFERROR(INDEX(Rates!$B$6:$B$30,MATCH(E553,Rates!$A$6:$A$30,0)),"Not in rate table"))</f>
        <v/>
      </c>
      <c r="I553" s="22" t="str">
        <f aca="false">IF(E553="","",IFERROR(IF(F553&lt;=INDEX(Rates!$C$6:$C$30,MATCH(E553,Rates!$A$6:$A$30,0)),0,IF(D553="Yes",INDEX(Rates!$D$6:$D$30,MATCH(E553,Rates!$A$6:$A$30,0)),INDEX(Rates!$E$6:$E$30,MATCH(E553,Rates!$A$6:$A$30,0)))),0))</f>
        <v/>
      </c>
      <c r="J553" s="23" t="str">
        <f aca="false">IF(E553="","",ROUND(F553*I553,0))</f>
        <v/>
      </c>
      <c r="K553" s="24" t="str">
        <f aca="false">IF(OR(G553="",J553=0),"",IF(MONTH(G553)=3,DATE(YEAR(G553),Settings!$C$9,Settings!$C$8),DATE(YEAR(G553),MONTH(G553)+1,Settings!$C$7)))</f>
        <v/>
      </c>
      <c r="L553" s="21"/>
      <c r="M553" s="8"/>
      <c r="N553" s="10" t="str">
        <f aca="false">IF(E553="","",IF(J553=0,"Below threshold",IF(L553="",IF(Settings!$C$11&gt;K553,"Overdue - not deposited","Pending (not yet due)"),IF(L553&lt;=K553,"Deposited on time","Deposited late"))))</f>
        <v/>
      </c>
      <c r="O553" s="25" t="str">
        <f aca="false">IF(OR(J553="",J553=0,G553=""),"",IF(N553="Deposited on time",0,IF(N553="Pending (not yet due)",0,MAX(0,(YEAR(IF(L553="",Settings!$C$11,L553))-YEAR(G553))*12+MONTH(IF(L553="",Settings!$C$11,L553))-MONTH(G553)+1))))</f>
        <v/>
      </c>
      <c r="P553" s="23" t="str">
        <f aca="false">IF(O553="","",ROUND(J553*Settings!$C$10*O553,0))</f>
        <v/>
      </c>
    </row>
    <row r="554" customFormat="false" ht="15" hidden="false" customHeight="false" outlineLevel="0" collapsed="false">
      <c r="A554" s="8"/>
      <c r="B554" s="8"/>
      <c r="C554" s="8"/>
      <c r="D554" s="8"/>
      <c r="E554" s="8"/>
      <c r="F554" s="18"/>
      <c r="G554" s="21"/>
      <c r="H554" s="11" t="str">
        <f aca="false">IF(E554="","",IFERROR(INDEX(Rates!$B$6:$B$30,MATCH(E554,Rates!$A$6:$A$30,0)),"Not in rate table"))</f>
        <v/>
      </c>
      <c r="I554" s="22" t="str">
        <f aca="false">IF(E554="","",IFERROR(IF(F554&lt;=INDEX(Rates!$C$6:$C$30,MATCH(E554,Rates!$A$6:$A$30,0)),0,IF(D554="Yes",INDEX(Rates!$D$6:$D$30,MATCH(E554,Rates!$A$6:$A$30,0)),INDEX(Rates!$E$6:$E$30,MATCH(E554,Rates!$A$6:$A$30,0)))),0))</f>
        <v/>
      </c>
      <c r="J554" s="23" t="str">
        <f aca="false">IF(E554="","",ROUND(F554*I554,0))</f>
        <v/>
      </c>
      <c r="K554" s="24" t="str">
        <f aca="false">IF(OR(G554="",J554=0),"",IF(MONTH(G554)=3,DATE(YEAR(G554),Settings!$C$9,Settings!$C$8),DATE(YEAR(G554),MONTH(G554)+1,Settings!$C$7)))</f>
        <v/>
      </c>
      <c r="L554" s="21"/>
      <c r="M554" s="8"/>
      <c r="N554" s="10" t="str">
        <f aca="false">IF(E554="","",IF(J554=0,"Below threshold",IF(L554="",IF(Settings!$C$11&gt;K554,"Overdue - not deposited","Pending (not yet due)"),IF(L554&lt;=K554,"Deposited on time","Deposited late"))))</f>
        <v/>
      </c>
      <c r="O554" s="25" t="str">
        <f aca="false">IF(OR(J554="",J554=0,G554=""),"",IF(N554="Deposited on time",0,IF(N554="Pending (not yet due)",0,MAX(0,(YEAR(IF(L554="",Settings!$C$11,L554))-YEAR(G554))*12+MONTH(IF(L554="",Settings!$C$11,L554))-MONTH(G554)+1))))</f>
        <v/>
      </c>
      <c r="P554" s="23" t="str">
        <f aca="false">IF(O554="","",ROUND(J554*Settings!$C$10*O554,0))</f>
        <v/>
      </c>
    </row>
    <row r="555" customFormat="false" ht="15" hidden="false" customHeight="false" outlineLevel="0" collapsed="false">
      <c r="A555" s="8"/>
      <c r="B555" s="8"/>
      <c r="C555" s="8"/>
      <c r="D555" s="8"/>
      <c r="E555" s="8"/>
      <c r="F555" s="18"/>
      <c r="G555" s="21"/>
      <c r="H555" s="11" t="str">
        <f aca="false">IF(E555="","",IFERROR(INDEX(Rates!$B$6:$B$30,MATCH(E555,Rates!$A$6:$A$30,0)),"Not in rate table"))</f>
        <v/>
      </c>
      <c r="I555" s="22" t="str">
        <f aca="false">IF(E555="","",IFERROR(IF(F555&lt;=INDEX(Rates!$C$6:$C$30,MATCH(E555,Rates!$A$6:$A$30,0)),0,IF(D555="Yes",INDEX(Rates!$D$6:$D$30,MATCH(E555,Rates!$A$6:$A$30,0)),INDEX(Rates!$E$6:$E$30,MATCH(E555,Rates!$A$6:$A$30,0)))),0))</f>
        <v/>
      </c>
      <c r="J555" s="23" t="str">
        <f aca="false">IF(E555="","",ROUND(F555*I555,0))</f>
        <v/>
      </c>
      <c r="K555" s="24" t="str">
        <f aca="false">IF(OR(G555="",J555=0),"",IF(MONTH(G555)=3,DATE(YEAR(G555),Settings!$C$9,Settings!$C$8),DATE(YEAR(G555),MONTH(G555)+1,Settings!$C$7)))</f>
        <v/>
      </c>
      <c r="L555" s="21"/>
      <c r="M555" s="8"/>
      <c r="N555" s="10" t="str">
        <f aca="false">IF(E555="","",IF(J555=0,"Below threshold",IF(L555="",IF(Settings!$C$11&gt;K555,"Overdue - not deposited","Pending (not yet due)"),IF(L555&lt;=K555,"Deposited on time","Deposited late"))))</f>
        <v/>
      </c>
      <c r="O555" s="25" t="str">
        <f aca="false">IF(OR(J555="",J555=0,G555=""),"",IF(N555="Deposited on time",0,IF(N555="Pending (not yet due)",0,MAX(0,(YEAR(IF(L555="",Settings!$C$11,L555))-YEAR(G555))*12+MONTH(IF(L555="",Settings!$C$11,L555))-MONTH(G555)+1))))</f>
        <v/>
      </c>
      <c r="P555" s="23" t="str">
        <f aca="false">IF(O555="","",ROUND(J555*Settings!$C$10*O555,0))</f>
        <v/>
      </c>
    </row>
    <row r="556" customFormat="false" ht="15" hidden="false" customHeight="false" outlineLevel="0" collapsed="false">
      <c r="A556" s="8"/>
      <c r="B556" s="8"/>
      <c r="C556" s="8"/>
      <c r="D556" s="8"/>
      <c r="E556" s="8"/>
      <c r="F556" s="18"/>
      <c r="G556" s="21"/>
      <c r="H556" s="11" t="str">
        <f aca="false">IF(E556="","",IFERROR(INDEX(Rates!$B$6:$B$30,MATCH(E556,Rates!$A$6:$A$30,0)),"Not in rate table"))</f>
        <v/>
      </c>
      <c r="I556" s="22" t="str">
        <f aca="false">IF(E556="","",IFERROR(IF(F556&lt;=INDEX(Rates!$C$6:$C$30,MATCH(E556,Rates!$A$6:$A$30,0)),0,IF(D556="Yes",INDEX(Rates!$D$6:$D$30,MATCH(E556,Rates!$A$6:$A$30,0)),INDEX(Rates!$E$6:$E$30,MATCH(E556,Rates!$A$6:$A$30,0)))),0))</f>
        <v/>
      </c>
      <c r="J556" s="23" t="str">
        <f aca="false">IF(E556="","",ROUND(F556*I556,0))</f>
        <v/>
      </c>
      <c r="K556" s="24" t="str">
        <f aca="false">IF(OR(G556="",J556=0),"",IF(MONTH(G556)=3,DATE(YEAR(G556),Settings!$C$9,Settings!$C$8),DATE(YEAR(G556),MONTH(G556)+1,Settings!$C$7)))</f>
        <v/>
      </c>
      <c r="L556" s="21"/>
      <c r="M556" s="8"/>
      <c r="N556" s="10" t="str">
        <f aca="false">IF(E556="","",IF(J556=0,"Below threshold",IF(L556="",IF(Settings!$C$11&gt;K556,"Overdue - not deposited","Pending (not yet due)"),IF(L556&lt;=K556,"Deposited on time","Deposited late"))))</f>
        <v/>
      </c>
      <c r="O556" s="25" t="str">
        <f aca="false">IF(OR(J556="",J556=0,G556=""),"",IF(N556="Deposited on time",0,IF(N556="Pending (not yet due)",0,MAX(0,(YEAR(IF(L556="",Settings!$C$11,L556))-YEAR(G556))*12+MONTH(IF(L556="",Settings!$C$11,L556))-MONTH(G556)+1))))</f>
        <v/>
      </c>
      <c r="P556" s="23" t="str">
        <f aca="false">IF(O556="","",ROUND(J556*Settings!$C$10*O556,0))</f>
        <v/>
      </c>
    </row>
    <row r="557" customFormat="false" ht="15" hidden="false" customHeight="false" outlineLevel="0" collapsed="false">
      <c r="A557" s="8"/>
      <c r="B557" s="8"/>
      <c r="C557" s="8"/>
      <c r="D557" s="8"/>
      <c r="E557" s="8"/>
      <c r="F557" s="18"/>
      <c r="G557" s="21"/>
      <c r="H557" s="11" t="str">
        <f aca="false">IF(E557="","",IFERROR(INDEX(Rates!$B$6:$B$30,MATCH(E557,Rates!$A$6:$A$30,0)),"Not in rate table"))</f>
        <v/>
      </c>
      <c r="I557" s="22" t="str">
        <f aca="false">IF(E557="","",IFERROR(IF(F557&lt;=INDEX(Rates!$C$6:$C$30,MATCH(E557,Rates!$A$6:$A$30,0)),0,IF(D557="Yes",INDEX(Rates!$D$6:$D$30,MATCH(E557,Rates!$A$6:$A$30,0)),INDEX(Rates!$E$6:$E$30,MATCH(E557,Rates!$A$6:$A$30,0)))),0))</f>
        <v/>
      </c>
      <c r="J557" s="23" t="str">
        <f aca="false">IF(E557="","",ROUND(F557*I557,0))</f>
        <v/>
      </c>
      <c r="K557" s="24" t="str">
        <f aca="false">IF(OR(G557="",J557=0),"",IF(MONTH(G557)=3,DATE(YEAR(G557),Settings!$C$9,Settings!$C$8),DATE(YEAR(G557),MONTH(G557)+1,Settings!$C$7)))</f>
        <v/>
      </c>
      <c r="L557" s="21"/>
      <c r="M557" s="8"/>
      <c r="N557" s="10" t="str">
        <f aca="false">IF(E557="","",IF(J557=0,"Below threshold",IF(L557="",IF(Settings!$C$11&gt;K557,"Overdue - not deposited","Pending (not yet due)"),IF(L557&lt;=K557,"Deposited on time","Deposited late"))))</f>
        <v/>
      </c>
      <c r="O557" s="25" t="str">
        <f aca="false">IF(OR(J557="",J557=0,G557=""),"",IF(N557="Deposited on time",0,IF(N557="Pending (not yet due)",0,MAX(0,(YEAR(IF(L557="",Settings!$C$11,L557))-YEAR(G557))*12+MONTH(IF(L557="",Settings!$C$11,L557))-MONTH(G557)+1))))</f>
        <v/>
      </c>
      <c r="P557" s="23" t="str">
        <f aca="false">IF(O557="","",ROUND(J557*Settings!$C$10*O557,0))</f>
        <v/>
      </c>
    </row>
    <row r="558" customFormat="false" ht="15" hidden="false" customHeight="false" outlineLevel="0" collapsed="false">
      <c r="A558" s="8"/>
      <c r="B558" s="8"/>
      <c r="C558" s="8"/>
      <c r="D558" s="8"/>
      <c r="E558" s="8"/>
      <c r="F558" s="18"/>
      <c r="G558" s="21"/>
      <c r="H558" s="11" t="str">
        <f aca="false">IF(E558="","",IFERROR(INDEX(Rates!$B$6:$B$30,MATCH(E558,Rates!$A$6:$A$30,0)),"Not in rate table"))</f>
        <v/>
      </c>
      <c r="I558" s="22" t="str">
        <f aca="false">IF(E558="","",IFERROR(IF(F558&lt;=INDEX(Rates!$C$6:$C$30,MATCH(E558,Rates!$A$6:$A$30,0)),0,IF(D558="Yes",INDEX(Rates!$D$6:$D$30,MATCH(E558,Rates!$A$6:$A$30,0)),INDEX(Rates!$E$6:$E$30,MATCH(E558,Rates!$A$6:$A$30,0)))),0))</f>
        <v/>
      </c>
      <c r="J558" s="23" t="str">
        <f aca="false">IF(E558="","",ROUND(F558*I558,0))</f>
        <v/>
      </c>
      <c r="K558" s="24" t="str">
        <f aca="false">IF(OR(G558="",J558=0),"",IF(MONTH(G558)=3,DATE(YEAR(G558),Settings!$C$9,Settings!$C$8),DATE(YEAR(G558),MONTH(G558)+1,Settings!$C$7)))</f>
        <v/>
      </c>
      <c r="L558" s="21"/>
      <c r="M558" s="8"/>
      <c r="N558" s="10" t="str">
        <f aca="false">IF(E558="","",IF(J558=0,"Below threshold",IF(L558="",IF(Settings!$C$11&gt;K558,"Overdue - not deposited","Pending (not yet due)"),IF(L558&lt;=K558,"Deposited on time","Deposited late"))))</f>
        <v/>
      </c>
      <c r="O558" s="25" t="str">
        <f aca="false">IF(OR(J558="",J558=0,G558=""),"",IF(N558="Deposited on time",0,IF(N558="Pending (not yet due)",0,MAX(0,(YEAR(IF(L558="",Settings!$C$11,L558))-YEAR(G558))*12+MONTH(IF(L558="",Settings!$C$11,L558))-MONTH(G558)+1))))</f>
        <v/>
      </c>
      <c r="P558" s="23" t="str">
        <f aca="false">IF(O558="","",ROUND(J558*Settings!$C$10*O558,0))</f>
        <v/>
      </c>
    </row>
    <row r="559" customFormat="false" ht="15" hidden="false" customHeight="false" outlineLevel="0" collapsed="false">
      <c r="A559" s="8"/>
      <c r="B559" s="8"/>
      <c r="C559" s="8"/>
      <c r="D559" s="8"/>
      <c r="E559" s="8"/>
      <c r="F559" s="18"/>
      <c r="G559" s="21"/>
      <c r="H559" s="11" t="str">
        <f aca="false">IF(E559="","",IFERROR(INDEX(Rates!$B$6:$B$30,MATCH(E559,Rates!$A$6:$A$30,0)),"Not in rate table"))</f>
        <v/>
      </c>
      <c r="I559" s="22" t="str">
        <f aca="false">IF(E559="","",IFERROR(IF(F559&lt;=INDEX(Rates!$C$6:$C$30,MATCH(E559,Rates!$A$6:$A$30,0)),0,IF(D559="Yes",INDEX(Rates!$D$6:$D$30,MATCH(E559,Rates!$A$6:$A$30,0)),INDEX(Rates!$E$6:$E$30,MATCH(E559,Rates!$A$6:$A$30,0)))),0))</f>
        <v/>
      </c>
      <c r="J559" s="23" t="str">
        <f aca="false">IF(E559="","",ROUND(F559*I559,0))</f>
        <v/>
      </c>
      <c r="K559" s="24" t="str">
        <f aca="false">IF(OR(G559="",J559=0),"",IF(MONTH(G559)=3,DATE(YEAR(G559),Settings!$C$9,Settings!$C$8),DATE(YEAR(G559),MONTH(G559)+1,Settings!$C$7)))</f>
        <v/>
      </c>
      <c r="L559" s="21"/>
      <c r="M559" s="8"/>
      <c r="N559" s="10" t="str">
        <f aca="false">IF(E559="","",IF(J559=0,"Below threshold",IF(L559="",IF(Settings!$C$11&gt;K559,"Overdue - not deposited","Pending (not yet due)"),IF(L559&lt;=K559,"Deposited on time","Deposited late"))))</f>
        <v/>
      </c>
      <c r="O559" s="25" t="str">
        <f aca="false">IF(OR(J559="",J559=0,G559=""),"",IF(N559="Deposited on time",0,IF(N559="Pending (not yet due)",0,MAX(0,(YEAR(IF(L559="",Settings!$C$11,L559))-YEAR(G559))*12+MONTH(IF(L559="",Settings!$C$11,L559))-MONTH(G559)+1))))</f>
        <v/>
      </c>
      <c r="P559" s="23" t="str">
        <f aca="false">IF(O559="","",ROUND(J559*Settings!$C$10*O559,0))</f>
        <v/>
      </c>
    </row>
    <row r="560" customFormat="false" ht="15" hidden="false" customHeight="false" outlineLevel="0" collapsed="false">
      <c r="A560" s="8"/>
      <c r="B560" s="8"/>
      <c r="C560" s="8"/>
      <c r="D560" s="8"/>
      <c r="E560" s="8"/>
      <c r="F560" s="18"/>
      <c r="G560" s="21"/>
      <c r="H560" s="11" t="str">
        <f aca="false">IF(E560="","",IFERROR(INDEX(Rates!$B$6:$B$30,MATCH(E560,Rates!$A$6:$A$30,0)),"Not in rate table"))</f>
        <v/>
      </c>
      <c r="I560" s="22" t="str">
        <f aca="false">IF(E560="","",IFERROR(IF(F560&lt;=INDEX(Rates!$C$6:$C$30,MATCH(E560,Rates!$A$6:$A$30,0)),0,IF(D560="Yes",INDEX(Rates!$D$6:$D$30,MATCH(E560,Rates!$A$6:$A$30,0)),INDEX(Rates!$E$6:$E$30,MATCH(E560,Rates!$A$6:$A$30,0)))),0))</f>
        <v/>
      </c>
      <c r="J560" s="23" t="str">
        <f aca="false">IF(E560="","",ROUND(F560*I560,0))</f>
        <v/>
      </c>
      <c r="K560" s="24" t="str">
        <f aca="false">IF(OR(G560="",J560=0),"",IF(MONTH(G560)=3,DATE(YEAR(G560),Settings!$C$9,Settings!$C$8),DATE(YEAR(G560),MONTH(G560)+1,Settings!$C$7)))</f>
        <v/>
      </c>
      <c r="L560" s="21"/>
      <c r="M560" s="8"/>
      <c r="N560" s="10" t="str">
        <f aca="false">IF(E560="","",IF(J560=0,"Below threshold",IF(L560="",IF(Settings!$C$11&gt;K560,"Overdue - not deposited","Pending (not yet due)"),IF(L560&lt;=K560,"Deposited on time","Deposited late"))))</f>
        <v/>
      </c>
      <c r="O560" s="25" t="str">
        <f aca="false">IF(OR(J560="",J560=0,G560=""),"",IF(N560="Deposited on time",0,IF(N560="Pending (not yet due)",0,MAX(0,(YEAR(IF(L560="",Settings!$C$11,L560))-YEAR(G560))*12+MONTH(IF(L560="",Settings!$C$11,L560))-MONTH(G560)+1))))</f>
        <v/>
      </c>
      <c r="P560" s="23" t="str">
        <f aca="false">IF(O560="","",ROUND(J560*Settings!$C$10*O560,0))</f>
        <v/>
      </c>
    </row>
    <row r="561" customFormat="false" ht="15" hidden="false" customHeight="false" outlineLevel="0" collapsed="false">
      <c r="A561" s="8"/>
      <c r="B561" s="8"/>
      <c r="C561" s="8"/>
      <c r="D561" s="8"/>
      <c r="E561" s="8"/>
      <c r="F561" s="18"/>
      <c r="G561" s="21"/>
      <c r="H561" s="11" t="str">
        <f aca="false">IF(E561="","",IFERROR(INDEX(Rates!$B$6:$B$30,MATCH(E561,Rates!$A$6:$A$30,0)),"Not in rate table"))</f>
        <v/>
      </c>
      <c r="I561" s="22" t="str">
        <f aca="false">IF(E561="","",IFERROR(IF(F561&lt;=INDEX(Rates!$C$6:$C$30,MATCH(E561,Rates!$A$6:$A$30,0)),0,IF(D561="Yes",INDEX(Rates!$D$6:$D$30,MATCH(E561,Rates!$A$6:$A$30,0)),INDEX(Rates!$E$6:$E$30,MATCH(E561,Rates!$A$6:$A$30,0)))),0))</f>
        <v/>
      </c>
      <c r="J561" s="23" t="str">
        <f aca="false">IF(E561="","",ROUND(F561*I561,0))</f>
        <v/>
      </c>
      <c r="K561" s="24" t="str">
        <f aca="false">IF(OR(G561="",J561=0),"",IF(MONTH(G561)=3,DATE(YEAR(G561),Settings!$C$9,Settings!$C$8),DATE(YEAR(G561),MONTH(G561)+1,Settings!$C$7)))</f>
        <v/>
      </c>
      <c r="L561" s="21"/>
      <c r="M561" s="8"/>
      <c r="N561" s="10" t="str">
        <f aca="false">IF(E561="","",IF(J561=0,"Below threshold",IF(L561="",IF(Settings!$C$11&gt;K561,"Overdue - not deposited","Pending (not yet due)"),IF(L561&lt;=K561,"Deposited on time","Deposited late"))))</f>
        <v/>
      </c>
      <c r="O561" s="25" t="str">
        <f aca="false">IF(OR(J561="",J561=0,G561=""),"",IF(N561="Deposited on time",0,IF(N561="Pending (not yet due)",0,MAX(0,(YEAR(IF(L561="",Settings!$C$11,L561))-YEAR(G561))*12+MONTH(IF(L561="",Settings!$C$11,L561))-MONTH(G561)+1))))</f>
        <v/>
      </c>
      <c r="P561" s="23" t="str">
        <f aca="false">IF(O561="","",ROUND(J561*Settings!$C$10*O561,0))</f>
        <v/>
      </c>
    </row>
    <row r="562" customFormat="false" ht="15" hidden="false" customHeight="false" outlineLevel="0" collapsed="false">
      <c r="A562" s="8"/>
      <c r="B562" s="8"/>
      <c r="C562" s="8"/>
      <c r="D562" s="8"/>
      <c r="E562" s="8"/>
      <c r="F562" s="18"/>
      <c r="G562" s="21"/>
      <c r="H562" s="11" t="str">
        <f aca="false">IF(E562="","",IFERROR(INDEX(Rates!$B$6:$B$30,MATCH(E562,Rates!$A$6:$A$30,0)),"Not in rate table"))</f>
        <v/>
      </c>
      <c r="I562" s="22" t="str">
        <f aca="false">IF(E562="","",IFERROR(IF(F562&lt;=INDEX(Rates!$C$6:$C$30,MATCH(E562,Rates!$A$6:$A$30,0)),0,IF(D562="Yes",INDEX(Rates!$D$6:$D$30,MATCH(E562,Rates!$A$6:$A$30,0)),INDEX(Rates!$E$6:$E$30,MATCH(E562,Rates!$A$6:$A$30,0)))),0))</f>
        <v/>
      </c>
      <c r="J562" s="23" t="str">
        <f aca="false">IF(E562="","",ROUND(F562*I562,0))</f>
        <v/>
      </c>
      <c r="K562" s="24" t="str">
        <f aca="false">IF(OR(G562="",J562=0),"",IF(MONTH(G562)=3,DATE(YEAR(G562),Settings!$C$9,Settings!$C$8),DATE(YEAR(G562),MONTH(G562)+1,Settings!$C$7)))</f>
        <v/>
      </c>
      <c r="L562" s="21"/>
      <c r="M562" s="8"/>
      <c r="N562" s="10" t="str">
        <f aca="false">IF(E562="","",IF(J562=0,"Below threshold",IF(L562="",IF(Settings!$C$11&gt;K562,"Overdue - not deposited","Pending (not yet due)"),IF(L562&lt;=K562,"Deposited on time","Deposited late"))))</f>
        <v/>
      </c>
      <c r="O562" s="25" t="str">
        <f aca="false">IF(OR(J562="",J562=0,G562=""),"",IF(N562="Deposited on time",0,IF(N562="Pending (not yet due)",0,MAX(0,(YEAR(IF(L562="",Settings!$C$11,L562))-YEAR(G562))*12+MONTH(IF(L562="",Settings!$C$11,L562))-MONTH(G562)+1))))</f>
        <v/>
      </c>
      <c r="P562" s="23" t="str">
        <f aca="false">IF(O562="","",ROUND(J562*Settings!$C$10*O562,0))</f>
        <v/>
      </c>
    </row>
    <row r="563" customFormat="false" ht="15" hidden="false" customHeight="false" outlineLevel="0" collapsed="false">
      <c r="A563" s="8"/>
      <c r="B563" s="8"/>
      <c r="C563" s="8"/>
      <c r="D563" s="8"/>
      <c r="E563" s="8"/>
      <c r="F563" s="18"/>
      <c r="G563" s="21"/>
      <c r="H563" s="11" t="str">
        <f aca="false">IF(E563="","",IFERROR(INDEX(Rates!$B$6:$B$30,MATCH(E563,Rates!$A$6:$A$30,0)),"Not in rate table"))</f>
        <v/>
      </c>
      <c r="I563" s="22" t="str">
        <f aca="false">IF(E563="","",IFERROR(IF(F563&lt;=INDEX(Rates!$C$6:$C$30,MATCH(E563,Rates!$A$6:$A$30,0)),0,IF(D563="Yes",INDEX(Rates!$D$6:$D$30,MATCH(E563,Rates!$A$6:$A$30,0)),INDEX(Rates!$E$6:$E$30,MATCH(E563,Rates!$A$6:$A$30,0)))),0))</f>
        <v/>
      </c>
      <c r="J563" s="23" t="str">
        <f aca="false">IF(E563="","",ROUND(F563*I563,0))</f>
        <v/>
      </c>
      <c r="K563" s="24" t="str">
        <f aca="false">IF(OR(G563="",J563=0),"",IF(MONTH(G563)=3,DATE(YEAR(G563),Settings!$C$9,Settings!$C$8),DATE(YEAR(G563),MONTH(G563)+1,Settings!$C$7)))</f>
        <v/>
      </c>
      <c r="L563" s="21"/>
      <c r="M563" s="8"/>
      <c r="N563" s="10" t="str">
        <f aca="false">IF(E563="","",IF(J563=0,"Below threshold",IF(L563="",IF(Settings!$C$11&gt;K563,"Overdue - not deposited","Pending (not yet due)"),IF(L563&lt;=K563,"Deposited on time","Deposited late"))))</f>
        <v/>
      </c>
      <c r="O563" s="25" t="str">
        <f aca="false">IF(OR(J563="",J563=0,G563=""),"",IF(N563="Deposited on time",0,IF(N563="Pending (not yet due)",0,MAX(0,(YEAR(IF(L563="",Settings!$C$11,L563))-YEAR(G563))*12+MONTH(IF(L563="",Settings!$C$11,L563))-MONTH(G563)+1))))</f>
        <v/>
      </c>
      <c r="P563" s="23" t="str">
        <f aca="false">IF(O563="","",ROUND(J563*Settings!$C$10*O563,0))</f>
        <v/>
      </c>
    </row>
    <row r="564" customFormat="false" ht="15" hidden="false" customHeight="false" outlineLevel="0" collapsed="false">
      <c r="A564" s="8"/>
      <c r="B564" s="8"/>
      <c r="C564" s="8"/>
      <c r="D564" s="8"/>
      <c r="E564" s="8"/>
      <c r="F564" s="18"/>
      <c r="G564" s="21"/>
      <c r="H564" s="11" t="str">
        <f aca="false">IF(E564="","",IFERROR(INDEX(Rates!$B$6:$B$30,MATCH(E564,Rates!$A$6:$A$30,0)),"Not in rate table"))</f>
        <v/>
      </c>
      <c r="I564" s="22" t="str">
        <f aca="false">IF(E564="","",IFERROR(IF(F564&lt;=INDEX(Rates!$C$6:$C$30,MATCH(E564,Rates!$A$6:$A$30,0)),0,IF(D564="Yes",INDEX(Rates!$D$6:$D$30,MATCH(E564,Rates!$A$6:$A$30,0)),INDEX(Rates!$E$6:$E$30,MATCH(E564,Rates!$A$6:$A$30,0)))),0))</f>
        <v/>
      </c>
      <c r="J564" s="23" t="str">
        <f aca="false">IF(E564="","",ROUND(F564*I564,0))</f>
        <v/>
      </c>
      <c r="K564" s="24" t="str">
        <f aca="false">IF(OR(G564="",J564=0),"",IF(MONTH(G564)=3,DATE(YEAR(G564),Settings!$C$9,Settings!$C$8),DATE(YEAR(G564),MONTH(G564)+1,Settings!$C$7)))</f>
        <v/>
      </c>
      <c r="L564" s="21"/>
      <c r="M564" s="8"/>
      <c r="N564" s="10" t="str">
        <f aca="false">IF(E564="","",IF(J564=0,"Below threshold",IF(L564="",IF(Settings!$C$11&gt;K564,"Overdue - not deposited","Pending (not yet due)"),IF(L564&lt;=K564,"Deposited on time","Deposited late"))))</f>
        <v/>
      </c>
      <c r="O564" s="25" t="str">
        <f aca="false">IF(OR(J564="",J564=0,G564=""),"",IF(N564="Deposited on time",0,IF(N564="Pending (not yet due)",0,MAX(0,(YEAR(IF(L564="",Settings!$C$11,L564))-YEAR(G564))*12+MONTH(IF(L564="",Settings!$C$11,L564))-MONTH(G564)+1))))</f>
        <v/>
      </c>
      <c r="P564" s="23" t="str">
        <f aca="false">IF(O564="","",ROUND(J564*Settings!$C$10*O564,0))</f>
        <v/>
      </c>
    </row>
    <row r="565" customFormat="false" ht="15" hidden="false" customHeight="false" outlineLevel="0" collapsed="false">
      <c r="A565" s="8"/>
      <c r="B565" s="8"/>
      <c r="C565" s="8"/>
      <c r="D565" s="8"/>
      <c r="E565" s="8"/>
      <c r="F565" s="18"/>
      <c r="G565" s="21"/>
      <c r="H565" s="11" t="str">
        <f aca="false">IF(E565="","",IFERROR(INDEX(Rates!$B$6:$B$30,MATCH(E565,Rates!$A$6:$A$30,0)),"Not in rate table"))</f>
        <v/>
      </c>
      <c r="I565" s="22" t="str">
        <f aca="false">IF(E565="","",IFERROR(IF(F565&lt;=INDEX(Rates!$C$6:$C$30,MATCH(E565,Rates!$A$6:$A$30,0)),0,IF(D565="Yes",INDEX(Rates!$D$6:$D$30,MATCH(E565,Rates!$A$6:$A$30,0)),INDEX(Rates!$E$6:$E$30,MATCH(E565,Rates!$A$6:$A$30,0)))),0))</f>
        <v/>
      </c>
      <c r="J565" s="23" t="str">
        <f aca="false">IF(E565="","",ROUND(F565*I565,0))</f>
        <v/>
      </c>
      <c r="K565" s="24" t="str">
        <f aca="false">IF(OR(G565="",J565=0),"",IF(MONTH(G565)=3,DATE(YEAR(G565),Settings!$C$9,Settings!$C$8),DATE(YEAR(G565),MONTH(G565)+1,Settings!$C$7)))</f>
        <v/>
      </c>
      <c r="L565" s="21"/>
      <c r="M565" s="8"/>
      <c r="N565" s="10" t="str">
        <f aca="false">IF(E565="","",IF(J565=0,"Below threshold",IF(L565="",IF(Settings!$C$11&gt;K565,"Overdue - not deposited","Pending (not yet due)"),IF(L565&lt;=K565,"Deposited on time","Deposited late"))))</f>
        <v/>
      </c>
      <c r="O565" s="25" t="str">
        <f aca="false">IF(OR(J565="",J565=0,G565=""),"",IF(N565="Deposited on time",0,IF(N565="Pending (not yet due)",0,MAX(0,(YEAR(IF(L565="",Settings!$C$11,L565))-YEAR(G565))*12+MONTH(IF(L565="",Settings!$C$11,L565))-MONTH(G565)+1))))</f>
        <v/>
      </c>
      <c r="P565" s="23" t="str">
        <f aca="false">IF(O565="","",ROUND(J565*Settings!$C$10*O565,0))</f>
        <v/>
      </c>
    </row>
    <row r="566" customFormat="false" ht="15" hidden="false" customHeight="false" outlineLevel="0" collapsed="false">
      <c r="A566" s="8"/>
      <c r="B566" s="8"/>
      <c r="C566" s="8"/>
      <c r="D566" s="8"/>
      <c r="E566" s="8"/>
      <c r="F566" s="18"/>
      <c r="G566" s="21"/>
      <c r="H566" s="11" t="str">
        <f aca="false">IF(E566="","",IFERROR(INDEX(Rates!$B$6:$B$30,MATCH(E566,Rates!$A$6:$A$30,0)),"Not in rate table"))</f>
        <v/>
      </c>
      <c r="I566" s="22" t="str">
        <f aca="false">IF(E566="","",IFERROR(IF(F566&lt;=INDEX(Rates!$C$6:$C$30,MATCH(E566,Rates!$A$6:$A$30,0)),0,IF(D566="Yes",INDEX(Rates!$D$6:$D$30,MATCH(E566,Rates!$A$6:$A$30,0)),INDEX(Rates!$E$6:$E$30,MATCH(E566,Rates!$A$6:$A$30,0)))),0))</f>
        <v/>
      </c>
      <c r="J566" s="23" t="str">
        <f aca="false">IF(E566="","",ROUND(F566*I566,0))</f>
        <v/>
      </c>
      <c r="K566" s="24" t="str">
        <f aca="false">IF(OR(G566="",J566=0),"",IF(MONTH(G566)=3,DATE(YEAR(G566),Settings!$C$9,Settings!$C$8),DATE(YEAR(G566),MONTH(G566)+1,Settings!$C$7)))</f>
        <v/>
      </c>
      <c r="L566" s="21"/>
      <c r="M566" s="8"/>
      <c r="N566" s="10" t="str">
        <f aca="false">IF(E566="","",IF(J566=0,"Below threshold",IF(L566="",IF(Settings!$C$11&gt;K566,"Overdue - not deposited","Pending (not yet due)"),IF(L566&lt;=K566,"Deposited on time","Deposited late"))))</f>
        <v/>
      </c>
      <c r="O566" s="25" t="str">
        <f aca="false">IF(OR(J566="",J566=0,G566=""),"",IF(N566="Deposited on time",0,IF(N566="Pending (not yet due)",0,MAX(0,(YEAR(IF(L566="",Settings!$C$11,L566))-YEAR(G566))*12+MONTH(IF(L566="",Settings!$C$11,L566))-MONTH(G566)+1))))</f>
        <v/>
      </c>
      <c r="P566" s="23" t="str">
        <f aca="false">IF(O566="","",ROUND(J566*Settings!$C$10*O566,0))</f>
        <v/>
      </c>
    </row>
    <row r="567" customFormat="false" ht="15" hidden="false" customHeight="false" outlineLevel="0" collapsed="false">
      <c r="A567" s="8"/>
      <c r="B567" s="8"/>
      <c r="C567" s="8"/>
      <c r="D567" s="8"/>
      <c r="E567" s="8"/>
      <c r="F567" s="18"/>
      <c r="G567" s="21"/>
      <c r="H567" s="11" t="str">
        <f aca="false">IF(E567="","",IFERROR(INDEX(Rates!$B$6:$B$30,MATCH(E567,Rates!$A$6:$A$30,0)),"Not in rate table"))</f>
        <v/>
      </c>
      <c r="I567" s="22" t="str">
        <f aca="false">IF(E567="","",IFERROR(IF(F567&lt;=INDEX(Rates!$C$6:$C$30,MATCH(E567,Rates!$A$6:$A$30,0)),0,IF(D567="Yes",INDEX(Rates!$D$6:$D$30,MATCH(E567,Rates!$A$6:$A$30,0)),INDEX(Rates!$E$6:$E$30,MATCH(E567,Rates!$A$6:$A$30,0)))),0))</f>
        <v/>
      </c>
      <c r="J567" s="23" t="str">
        <f aca="false">IF(E567="","",ROUND(F567*I567,0))</f>
        <v/>
      </c>
      <c r="K567" s="24" t="str">
        <f aca="false">IF(OR(G567="",J567=0),"",IF(MONTH(G567)=3,DATE(YEAR(G567),Settings!$C$9,Settings!$C$8),DATE(YEAR(G567),MONTH(G567)+1,Settings!$C$7)))</f>
        <v/>
      </c>
      <c r="L567" s="21"/>
      <c r="M567" s="8"/>
      <c r="N567" s="10" t="str">
        <f aca="false">IF(E567="","",IF(J567=0,"Below threshold",IF(L567="",IF(Settings!$C$11&gt;K567,"Overdue - not deposited","Pending (not yet due)"),IF(L567&lt;=K567,"Deposited on time","Deposited late"))))</f>
        <v/>
      </c>
      <c r="O567" s="25" t="str">
        <f aca="false">IF(OR(J567="",J567=0,G567=""),"",IF(N567="Deposited on time",0,IF(N567="Pending (not yet due)",0,MAX(0,(YEAR(IF(L567="",Settings!$C$11,L567))-YEAR(G567))*12+MONTH(IF(L567="",Settings!$C$11,L567))-MONTH(G567)+1))))</f>
        <v/>
      </c>
      <c r="P567" s="23" t="str">
        <f aca="false">IF(O567="","",ROUND(J567*Settings!$C$10*O567,0))</f>
        <v/>
      </c>
    </row>
    <row r="568" customFormat="false" ht="15" hidden="false" customHeight="false" outlineLevel="0" collapsed="false">
      <c r="A568" s="8"/>
      <c r="B568" s="8"/>
      <c r="C568" s="8"/>
      <c r="D568" s="8"/>
      <c r="E568" s="8"/>
      <c r="F568" s="18"/>
      <c r="G568" s="21"/>
      <c r="H568" s="11" t="str">
        <f aca="false">IF(E568="","",IFERROR(INDEX(Rates!$B$6:$B$30,MATCH(E568,Rates!$A$6:$A$30,0)),"Not in rate table"))</f>
        <v/>
      </c>
      <c r="I568" s="22" t="str">
        <f aca="false">IF(E568="","",IFERROR(IF(F568&lt;=INDEX(Rates!$C$6:$C$30,MATCH(E568,Rates!$A$6:$A$30,0)),0,IF(D568="Yes",INDEX(Rates!$D$6:$D$30,MATCH(E568,Rates!$A$6:$A$30,0)),INDEX(Rates!$E$6:$E$30,MATCH(E568,Rates!$A$6:$A$30,0)))),0))</f>
        <v/>
      </c>
      <c r="J568" s="23" t="str">
        <f aca="false">IF(E568="","",ROUND(F568*I568,0))</f>
        <v/>
      </c>
      <c r="K568" s="24" t="str">
        <f aca="false">IF(OR(G568="",J568=0),"",IF(MONTH(G568)=3,DATE(YEAR(G568),Settings!$C$9,Settings!$C$8),DATE(YEAR(G568),MONTH(G568)+1,Settings!$C$7)))</f>
        <v/>
      </c>
      <c r="L568" s="21"/>
      <c r="M568" s="8"/>
      <c r="N568" s="10" t="str">
        <f aca="false">IF(E568="","",IF(J568=0,"Below threshold",IF(L568="",IF(Settings!$C$11&gt;K568,"Overdue - not deposited","Pending (not yet due)"),IF(L568&lt;=K568,"Deposited on time","Deposited late"))))</f>
        <v/>
      </c>
      <c r="O568" s="25" t="str">
        <f aca="false">IF(OR(J568="",J568=0,G568=""),"",IF(N568="Deposited on time",0,IF(N568="Pending (not yet due)",0,MAX(0,(YEAR(IF(L568="",Settings!$C$11,L568))-YEAR(G568))*12+MONTH(IF(L568="",Settings!$C$11,L568))-MONTH(G568)+1))))</f>
        <v/>
      </c>
      <c r="P568" s="23" t="str">
        <f aca="false">IF(O568="","",ROUND(J568*Settings!$C$10*O568,0))</f>
        <v/>
      </c>
    </row>
    <row r="569" customFormat="false" ht="15" hidden="false" customHeight="false" outlineLevel="0" collapsed="false">
      <c r="A569" s="8"/>
      <c r="B569" s="8"/>
      <c r="C569" s="8"/>
      <c r="D569" s="8"/>
      <c r="E569" s="8"/>
      <c r="F569" s="18"/>
      <c r="G569" s="21"/>
      <c r="H569" s="11" t="str">
        <f aca="false">IF(E569="","",IFERROR(INDEX(Rates!$B$6:$B$30,MATCH(E569,Rates!$A$6:$A$30,0)),"Not in rate table"))</f>
        <v/>
      </c>
      <c r="I569" s="22" t="str">
        <f aca="false">IF(E569="","",IFERROR(IF(F569&lt;=INDEX(Rates!$C$6:$C$30,MATCH(E569,Rates!$A$6:$A$30,0)),0,IF(D569="Yes",INDEX(Rates!$D$6:$D$30,MATCH(E569,Rates!$A$6:$A$30,0)),INDEX(Rates!$E$6:$E$30,MATCH(E569,Rates!$A$6:$A$30,0)))),0))</f>
        <v/>
      </c>
      <c r="J569" s="23" t="str">
        <f aca="false">IF(E569="","",ROUND(F569*I569,0))</f>
        <v/>
      </c>
      <c r="K569" s="24" t="str">
        <f aca="false">IF(OR(G569="",J569=0),"",IF(MONTH(G569)=3,DATE(YEAR(G569),Settings!$C$9,Settings!$C$8),DATE(YEAR(G569),MONTH(G569)+1,Settings!$C$7)))</f>
        <v/>
      </c>
      <c r="L569" s="21"/>
      <c r="M569" s="8"/>
      <c r="N569" s="10" t="str">
        <f aca="false">IF(E569="","",IF(J569=0,"Below threshold",IF(L569="",IF(Settings!$C$11&gt;K569,"Overdue - not deposited","Pending (not yet due)"),IF(L569&lt;=K569,"Deposited on time","Deposited late"))))</f>
        <v/>
      </c>
      <c r="O569" s="25" t="str">
        <f aca="false">IF(OR(J569="",J569=0,G569=""),"",IF(N569="Deposited on time",0,IF(N569="Pending (not yet due)",0,MAX(0,(YEAR(IF(L569="",Settings!$C$11,L569))-YEAR(G569))*12+MONTH(IF(L569="",Settings!$C$11,L569))-MONTH(G569)+1))))</f>
        <v/>
      </c>
      <c r="P569" s="23" t="str">
        <f aca="false">IF(O569="","",ROUND(J569*Settings!$C$10*O569,0))</f>
        <v/>
      </c>
    </row>
    <row r="570" customFormat="false" ht="15" hidden="false" customHeight="false" outlineLevel="0" collapsed="false">
      <c r="A570" s="8"/>
      <c r="B570" s="8"/>
      <c r="C570" s="8"/>
      <c r="D570" s="8"/>
      <c r="E570" s="8"/>
      <c r="F570" s="18"/>
      <c r="G570" s="21"/>
      <c r="H570" s="11" t="str">
        <f aca="false">IF(E570="","",IFERROR(INDEX(Rates!$B$6:$B$30,MATCH(E570,Rates!$A$6:$A$30,0)),"Not in rate table"))</f>
        <v/>
      </c>
      <c r="I570" s="22" t="str">
        <f aca="false">IF(E570="","",IFERROR(IF(F570&lt;=INDEX(Rates!$C$6:$C$30,MATCH(E570,Rates!$A$6:$A$30,0)),0,IF(D570="Yes",INDEX(Rates!$D$6:$D$30,MATCH(E570,Rates!$A$6:$A$30,0)),INDEX(Rates!$E$6:$E$30,MATCH(E570,Rates!$A$6:$A$30,0)))),0))</f>
        <v/>
      </c>
      <c r="J570" s="23" t="str">
        <f aca="false">IF(E570="","",ROUND(F570*I570,0))</f>
        <v/>
      </c>
      <c r="K570" s="24" t="str">
        <f aca="false">IF(OR(G570="",J570=0),"",IF(MONTH(G570)=3,DATE(YEAR(G570),Settings!$C$9,Settings!$C$8),DATE(YEAR(G570),MONTH(G570)+1,Settings!$C$7)))</f>
        <v/>
      </c>
      <c r="L570" s="21"/>
      <c r="M570" s="8"/>
      <c r="N570" s="10" t="str">
        <f aca="false">IF(E570="","",IF(J570=0,"Below threshold",IF(L570="",IF(Settings!$C$11&gt;K570,"Overdue - not deposited","Pending (not yet due)"),IF(L570&lt;=K570,"Deposited on time","Deposited late"))))</f>
        <v/>
      </c>
      <c r="O570" s="25" t="str">
        <f aca="false">IF(OR(J570="",J570=0,G570=""),"",IF(N570="Deposited on time",0,IF(N570="Pending (not yet due)",0,MAX(0,(YEAR(IF(L570="",Settings!$C$11,L570))-YEAR(G570))*12+MONTH(IF(L570="",Settings!$C$11,L570))-MONTH(G570)+1))))</f>
        <v/>
      </c>
      <c r="P570" s="23" t="str">
        <f aca="false">IF(O570="","",ROUND(J570*Settings!$C$10*O570,0))</f>
        <v/>
      </c>
    </row>
    <row r="571" customFormat="false" ht="15" hidden="false" customHeight="false" outlineLevel="0" collapsed="false">
      <c r="A571" s="8"/>
      <c r="B571" s="8"/>
      <c r="C571" s="8"/>
      <c r="D571" s="8"/>
      <c r="E571" s="8"/>
      <c r="F571" s="18"/>
      <c r="G571" s="21"/>
      <c r="H571" s="11" t="str">
        <f aca="false">IF(E571="","",IFERROR(INDEX(Rates!$B$6:$B$30,MATCH(E571,Rates!$A$6:$A$30,0)),"Not in rate table"))</f>
        <v/>
      </c>
      <c r="I571" s="22" t="str">
        <f aca="false">IF(E571="","",IFERROR(IF(F571&lt;=INDEX(Rates!$C$6:$C$30,MATCH(E571,Rates!$A$6:$A$30,0)),0,IF(D571="Yes",INDEX(Rates!$D$6:$D$30,MATCH(E571,Rates!$A$6:$A$30,0)),INDEX(Rates!$E$6:$E$30,MATCH(E571,Rates!$A$6:$A$30,0)))),0))</f>
        <v/>
      </c>
      <c r="J571" s="23" t="str">
        <f aca="false">IF(E571="","",ROUND(F571*I571,0))</f>
        <v/>
      </c>
      <c r="K571" s="24" t="str">
        <f aca="false">IF(OR(G571="",J571=0),"",IF(MONTH(G571)=3,DATE(YEAR(G571),Settings!$C$9,Settings!$C$8),DATE(YEAR(G571),MONTH(G571)+1,Settings!$C$7)))</f>
        <v/>
      </c>
      <c r="L571" s="21"/>
      <c r="M571" s="8"/>
      <c r="N571" s="10" t="str">
        <f aca="false">IF(E571="","",IF(J571=0,"Below threshold",IF(L571="",IF(Settings!$C$11&gt;K571,"Overdue - not deposited","Pending (not yet due)"),IF(L571&lt;=K571,"Deposited on time","Deposited late"))))</f>
        <v/>
      </c>
      <c r="O571" s="25" t="str">
        <f aca="false">IF(OR(J571="",J571=0,G571=""),"",IF(N571="Deposited on time",0,IF(N571="Pending (not yet due)",0,MAX(0,(YEAR(IF(L571="",Settings!$C$11,L571))-YEAR(G571))*12+MONTH(IF(L571="",Settings!$C$11,L571))-MONTH(G571)+1))))</f>
        <v/>
      </c>
      <c r="P571" s="23" t="str">
        <f aca="false">IF(O571="","",ROUND(J571*Settings!$C$10*O571,0))</f>
        <v/>
      </c>
    </row>
    <row r="572" customFormat="false" ht="15" hidden="false" customHeight="false" outlineLevel="0" collapsed="false">
      <c r="A572" s="8"/>
      <c r="B572" s="8"/>
      <c r="C572" s="8"/>
      <c r="D572" s="8"/>
      <c r="E572" s="8"/>
      <c r="F572" s="18"/>
      <c r="G572" s="21"/>
      <c r="H572" s="11" t="str">
        <f aca="false">IF(E572="","",IFERROR(INDEX(Rates!$B$6:$B$30,MATCH(E572,Rates!$A$6:$A$30,0)),"Not in rate table"))</f>
        <v/>
      </c>
      <c r="I572" s="22" t="str">
        <f aca="false">IF(E572="","",IFERROR(IF(F572&lt;=INDEX(Rates!$C$6:$C$30,MATCH(E572,Rates!$A$6:$A$30,0)),0,IF(D572="Yes",INDEX(Rates!$D$6:$D$30,MATCH(E572,Rates!$A$6:$A$30,0)),INDEX(Rates!$E$6:$E$30,MATCH(E572,Rates!$A$6:$A$30,0)))),0))</f>
        <v/>
      </c>
      <c r="J572" s="23" t="str">
        <f aca="false">IF(E572="","",ROUND(F572*I572,0))</f>
        <v/>
      </c>
      <c r="K572" s="24" t="str">
        <f aca="false">IF(OR(G572="",J572=0),"",IF(MONTH(G572)=3,DATE(YEAR(G572),Settings!$C$9,Settings!$C$8),DATE(YEAR(G572),MONTH(G572)+1,Settings!$C$7)))</f>
        <v/>
      </c>
      <c r="L572" s="21"/>
      <c r="M572" s="8"/>
      <c r="N572" s="10" t="str">
        <f aca="false">IF(E572="","",IF(J572=0,"Below threshold",IF(L572="",IF(Settings!$C$11&gt;K572,"Overdue - not deposited","Pending (not yet due)"),IF(L572&lt;=K572,"Deposited on time","Deposited late"))))</f>
        <v/>
      </c>
      <c r="O572" s="25" t="str">
        <f aca="false">IF(OR(J572="",J572=0,G572=""),"",IF(N572="Deposited on time",0,IF(N572="Pending (not yet due)",0,MAX(0,(YEAR(IF(L572="",Settings!$C$11,L572))-YEAR(G572))*12+MONTH(IF(L572="",Settings!$C$11,L572))-MONTH(G572)+1))))</f>
        <v/>
      </c>
      <c r="P572" s="23" t="str">
        <f aca="false">IF(O572="","",ROUND(J572*Settings!$C$10*O572,0))</f>
        <v/>
      </c>
    </row>
    <row r="573" customFormat="false" ht="15" hidden="false" customHeight="false" outlineLevel="0" collapsed="false">
      <c r="A573" s="8"/>
      <c r="B573" s="8"/>
      <c r="C573" s="8"/>
      <c r="D573" s="8"/>
      <c r="E573" s="8"/>
      <c r="F573" s="18"/>
      <c r="G573" s="21"/>
      <c r="H573" s="11" t="str">
        <f aca="false">IF(E573="","",IFERROR(INDEX(Rates!$B$6:$B$30,MATCH(E573,Rates!$A$6:$A$30,0)),"Not in rate table"))</f>
        <v/>
      </c>
      <c r="I573" s="22" t="str">
        <f aca="false">IF(E573="","",IFERROR(IF(F573&lt;=INDEX(Rates!$C$6:$C$30,MATCH(E573,Rates!$A$6:$A$30,0)),0,IF(D573="Yes",INDEX(Rates!$D$6:$D$30,MATCH(E573,Rates!$A$6:$A$30,0)),INDEX(Rates!$E$6:$E$30,MATCH(E573,Rates!$A$6:$A$30,0)))),0))</f>
        <v/>
      </c>
      <c r="J573" s="23" t="str">
        <f aca="false">IF(E573="","",ROUND(F573*I573,0))</f>
        <v/>
      </c>
      <c r="K573" s="24" t="str">
        <f aca="false">IF(OR(G573="",J573=0),"",IF(MONTH(G573)=3,DATE(YEAR(G573),Settings!$C$9,Settings!$C$8),DATE(YEAR(G573),MONTH(G573)+1,Settings!$C$7)))</f>
        <v/>
      </c>
      <c r="L573" s="21"/>
      <c r="M573" s="8"/>
      <c r="N573" s="10" t="str">
        <f aca="false">IF(E573="","",IF(J573=0,"Below threshold",IF(L573="",IF(Settings!$C$11&gt;K573,"Overdue - not deposited","Pending (not yet due)"),IF(L573&lt;=K573,"Deposited on time","Deposited late"))))</f>
        <v/>
      </c>
      <c r="O573" s="25" t="str">
        <f aca="false">IF(OR(J573="",J573=0,G573=""),"",IF(N573="Deposited on time",0,IF(N573="Pending (not yet due)",0,MAX(0,(YEAR(IF(L573="",Settings!$C$11,L573))-YEAR(G573))*12+MONTH(IF(L573="",Settings!$C$11,L573))-MONTH(G573)+1))))</f>
        <v/>
      </c>
      <c r="P573" s="23" t="str">
        <f aca="false">IF(O573="","",ROUND(J573*Settings!$C$10*O573,0))</f>
        <v/>
      </c>
    </row>
    <row r="574" customFormat="false" ht="15" hidden="false" customHeight="false" outlineLevel="0" collapsed="false">
      <c r="A574" s="8"/>
      <c r="B574" s="8"/>
      <c r="C574" s="8"/>
      <c r="D574" s="8"/>
      <c r="E574" s="8"/>
      <c r="F574" s="18"/>
      <c r="G574" s="21"/>
      <c r="H574" s="11" t="str">
        <f aca="false">IF(E574="","",IFERROR(INDEX(Rates!$B$6:$B$30,MATCH(E574,Rates!$A$6:$A$30,0)),"Not in rate table"))</f>
        <v/>
      </c>
      <c r="I574" s="22" t="str">
        <f aca="false">IF(E574="","",IFERROR(IF(F574&lt;=INDEX(Rates!$C$6:$C$30,MATCH(E574,Rates!$A$6:$A$30,0)),0,IF(D574="Yes",INDEX(Rates!$D$6:$D$30,MATCH(E574,Rates!$A$6:$A$30,0)),INDEX(Rates!$E$6:$E$30,MATCH(E574,Rates!$A$6:$A$30,0)))),0))</f>
        <v/>
      </c>
      <c r="J574" s="23" t="str">
        <f aca="false">IF(E574="","",ROUND(F574*I574,0))</f>
        <v/>
      </c>
      <c r="K574" s="24" t="str">
        <f aca="false">IF(OR(G574="",J574=0),"",IF(MONTH(G574)=3,DATE(YEAR(G574),Settings!$C$9,Settings!$C$8),DATE(YEAR(G574),MONTH(G574)+1,Settings!$C$7)))</f>
        <v/>
      </c>
      <c r="L574" s="21"/>
      <c r="M574" s="8"/>
      <c r="N574" s="10" t="str">
        <f aca="false">IF(E574="","",IF(J574=0,"Below threshold",IF(L574="",IF(Settings!$C$11&gt;K574,"Overdue - not deposited","Pending (not yet due)"),IF(L574&lt;=K574,"Deposited on time","Deposited late"))))</f>
        <v/>
      </c>
      <c r="O574" s="25" t="str">
        <f aca="false">IF(OR(J574="",J574=0,G574=""),"",IF(N574="Deposited on time",0,IF(N574="Pending (not yet due)",0,MAX(0,(YEAR(IF(L574="",Settings!$C$11,L574))-YEAR(G574))*12+MONTH(IF(L574="",Settings!$C$11,L574))-MONTH(G574)+1))))</f>
        <v/>
      </c>
      <c r="P574" s="23" t="str">
        <f aca="false">IF(O574="","",ROUND(J574*Settings!$C$10*O574,0))</f>
        <v/>
      </c>
    </row>
    <row r="575" customFormat="false" ht="15" hidden="false" customHeight="false" outlineLevel="0" collapsed="false">
      <c r="A575" s="8"/>
      <c r="B575" s="8"/>
      <c r="C575" s="8"/>
      <c r="D575" s="8"/>
      <c r="E575" s="8"/>
      <c r="F575" s="18"/>
      <c r="G575" s="21"/>
      <c r="H575" s="11" t="str">
        <f aca="false">IF(E575="","",IFERROR(INDEX(Rates!$B$6:$B$30,MATCH(E575,Rates!$A$6:$A$30,0)),"Not in rate table"))</f>
        <v/>
      </c>
      <c r="I575" s="22" t="str">
        <f aca="false">IF(E575="","",IFERROR(IF(F575&lt;=INDEX(Rates!$C$6:$C$30,MATCH(E575,Rates!$A$6:$A$30,0)),0,IF(D575="Yes",INDEX(Rates!$D$6:$D$30,MATCH(E575,Rates!$A$6:$A$30,0)),INDEX(Rates!$E$6:$E$30,MATCH(E575,Rates!$A$6:$A$30,0)))),0))</f>
        <v/>
      </c>
      <c r="J575" s="23" t="str">
        <f aca="false">IF(E575="","",ROUND(F575*I575,0))</f>
        <v/>
      </c>
      <c r="K575" s="24" t="str">
        <f aca="false">IF(OR(G575="",J575=0),"",IF(MONTH(G575)=3,DATE(YEAR(G575),Settings!$C$9,Settings!$C$8),DATE(YEAR(G575),MONTH(G575)+1,Settings!$C$7)))</f>
        <v/>
      </c>
      <c r="L575" s="21"/>
      <c r="M575" s="8"/>
      <c r="N575" s="10" t="str">
        <f aca="false">IF(E575="","",IF(J575=0,"Below threshold",IF(L575="",IF(Settings!$C$11&gt;K575,"Overdue - not deposited","Pending (not yet due)"),IF(L575&lt;=K575,"Deposited on time","Deposited late"))))</f>
        <v/>
      </c>
      <c r="O575" s="25" t="str">
        <f aca="false">IF(OR(J575="",J575=0,G575=""),"",IF(N575="Deposited on time",0,IF(N575="Pending (not yet due)",0,MAX(0,(YEAR(IF(L575="",Settings!$C$11,L575))-YEAR(G575))*12+MONTH(IF(L575="",Settings!$C$11,L575))-MONTH(G575)+1))))</f>
        <v/>
      </c>
      <c r="P575" s="23" t="str">
        <f aca="false">IF(O575="","",ROUND(J575*Settings!$C$10*O575,0))</f>
        <v/>
      </c>
    </row>
    <row r="576" customFormat="false" ht="15" hidden="false" customHeight="false" outlineLevel="0" collapsed="false">
      <c r="A576" s="8"/>
      <c r="B576" s="8"/>
      <c r="C576" s="8"/>
      <c r="D576" s="8"/>
      <c r="E576" s="8"/>
      <c r="F576" s="18"/>
      <c r="G576" s="21"/>
      <c r="H576" s="11" t="str">
        <f aca="false">IF(E576="","",IFERROR(INDEX(Rates!$B$6:$B$30,MATCH(E576,Rates!$A$6:$A$30,0)),"Not in rate table"))</f>
        <v/>
      </c>
      <c r="I576" s="22" t="str">
        <f aca="false">IF(E576="","",IFERROR(IF(F576&lt;=INDEX(Rates!$C$6:$C$30,MATCH(E576,Rates!$A$6:$A$30,0)),0,IF(D576="Yes",INDEX(Rates!$D$6:$D$30,MATCH(E576,Rates!$A$6:$A$30,0)),INDEX(Rates!$E$6:$E$30,MATCH(E576,Rates!$A$6:$A$30,0)))),0))</f>
        <v/>
      </c>
      <c r="J576" s="23" t="str">
        <f aca="false">IF(E576="","",ROUND(F576*I576,0))</f>
        <v/>
      </c>
      <c r="K576" s="24" t="str">
        <f aca="false">IF(OR(G576="",J576=0),"",IF(MONTH(G576)=3,DATE(YEAR(G576),Settings!$C$9,Settings!$C$8),DATE(YEAR(G576),MONTH(G576)+1,Settings!$C$7)))</f>
        <v/>
      </c>
      <c r="L576" s="21"/>
      <c r="M576" s="8"/>
      <c r="N576" s="10" t="str">
        <f aca="false">IF(E576="","",IF(J576=0,"Below threshold",IF(L576="",IF(Settings!$C$11&gt;K576,"Overdue - not deposited","Pending (not yet due)"),IF(L576&lt;=K576,"Deposited on time","Deposited late"))))</f>
        <v/>
      </c>
      <c r="O576" s="25" t="str">
        <f aca="false">IF(OR(J576="",J576=0,G576=""),"",IF(N576="Deposited on time",0,IF(N576="Pending (not yet due)",0,MAX(0,(YEAR(IF(L576="",Settings!$C$11,L576))-YEAR(G576))*12+MONTH(IF(L576="",Settings!$C$11,L576))-MONTH(G576)+1))))</f>
        <v/>
      </c>
      <c r="P576" s="23" t="str">
        <f aca="false">IF(O576="","",ROUND(J576*Settings!$C$10*O576,0))</f>
        <v/>
      </c>
    </row>
    <row r="577" customFormat="false" ht="15" hidden="false" customHeight="false" outlineLevel="0" collapsed="false">
      <c r="A577" s="8"/>
      <c r="B577" s="8"/>
      <c r="C577" s="8"/>
      <c r="D577" s="8"/>
      <c r="E577" s="8"/>
      <c r="F577" s="18"/>
      <c r="G577" s="21"/>
      <c r="H577" s="11" t="str">
        <f aca="false">IF(E577="","",IFERROR(INDEX(Rates!$B$6:$B$30,MATCH(E577,Rates!$A$6:$A$30,0)),"Not in rate table"))</f>
        <v/>
      </c>
      <c r="I577" s="22" t="str">
        <f aca="false">IF(E577="","",IFERROR(IF(F577&lt;=INDEX(Rates!$C$6:$C$30,MATCH(E577,Rates!$A$6:$A$30,0)),0,IF(D577="Yes",INDEX(Rates!$D$6:$D$30,MATCH(E577,Rates!$A$6:$A$30,0)),INDEX(Rates!$E$6:$E$30,MATCH(E577,Rates!$A$6:$A$30,0)))),0))</f>
        <v/>
      </c>
      <c r="J577" s="23" t="str">
        <f aca="false">IF(E577="","",ROUND(F577*I577,0))</f>
        <v/>
      </c>
      <c r="K577" s="24" t="str">
        <f aca="false">IF(OR(G577="",J577=0),"",IF(MONTH(G577)=3,DATE(YEAR(G577),Settings!$C$9,Settings!$C$8),DATE(YEAR(G577),MONTH(G577)+1,Settings!$C$7)))</f>
        <v/>
      </c>
      <c r="L577" s="21"/>
      <c r="M577" s="8"/>
      <c r="N577" s="10" t="str">
        <f aca="false">IF(E577="","",IF(J577=0,"Below threshold",IF(L577="",IF(Settings!$C$11&gt;K577,"Overdue - not deposited","Pending (not yet due)"),IF(L577&lt;=K577,"Deposited on time","Deposited late"))))</f>
        <v/>
      </c>
      <c r="O577" s="25" t="str">
        <f aca="false">IF(OR(J577="",J577=0,G577=""),"",IF(N577="Deposited on time",0,IF(N577="Pending (not yet due)",0,MAX(0,(YEAR(IF(L577="",Settings!$C$11,L577))-YEAR(G577))*12+MONTH(IF(L577="",Settings!$C$11,L577))-MONTH(G577)+1))))</f>
        <v/>
      </c>
      <c r="P577" s="23" t="str">
        <f aca="false">IF(O577="","",ROUND(J577*Settings!$C$10*O577,0))</f>
        <v/>
      </c>
    </row>
    <row r="578" customFormat="false" ht="15" hidden="false" customHeight="false" outlineLevel="0" collapsed="false">
      <c r="A578" s="8"/>
      <c r="B578" s="8"/>
      <c r="C578" s="8"/>
      <c r="D578" s="8"/>
      <c r="E578" s="8"/>
      <c r="F578" s="18"/>
      <c r="G578" s="21"/>
      <c r="H578" s="11" t="str">
        <f aca="false">IF(E578="","",IFERROR(INDEX(Rates!$B$6:$B$30,MATCH(E578,Rates!$A$6:$A$30,0)),"Not in rate table"))</f>
        <v/>
      </c>
      <c r="I578" s="22" t="str">
        <f aca="false">IF(E578="","",IFERROR(IF(F578&lt;=INDEX(Rates!$C$6:$C$30,MATCH(E578,Rates!$A$6:$A$30,0)),0,IF(D578="Yes",INDEX(Rates!$D$6:$D$30,MATCH(E578,Rates!$A$6:$A$30,0)),INDEX(Rates!$E$6:$E$30,MATCH(E578,Rates!$A$6:$A$30,0)))),0))</f>
        <v/>
      </c>
      <c r="J578" s="23" t="str">
        <f aca="false">IF(E578="","",ROUND(F578*I578,0))</f>
        <v/>
      </c>
      <c r="K578" s="24" t="str">
        <f aca="false">IF(OR(G578="",J578=0),"",IF(MONTH(G578)=3,DATE(YEAR(G578),Settings!$C$9,Settings!$C$8),DATE(YEAR(G578),MONTH(G578)+1,Settings!$C$7)))</f>
        <v/>
      </c>
      <c r="L578" s="21"/>
      <c r="M578" s="8"/>
      <c r="N578" s="10" t="str">
        <f aca="false">IF(E578="","",IF(J578=0,"Below threshold",IF(L578="",IF(Settings!$C$11&gt;K578,"Overdue - not deposited","Pending (not yet due)"),IF(L578&lt;=K578,"Deposited on time","Deposited late"))))</f>
        <v/>
      </c>
      <c r="O578" s="25" t="str">
        <f aca="false">IF(OR(J578="",J578=0,G578=""),"",IF(N578="Deposited on time",0,IF(N578="Pending (not yet due)",0,MAX(0,(YEAR(IF(L578="",Settings!$C$11,L578))-YEAR(G578))*12+MONTH(IF(L578="",Settings!$C$11,L578))-MONTH(G578)+1))))</f>
        <v/>
      </c>
      <c r="P578" s="23" t="str">
        <f aca="false">IF(O578="","",ROUND(J578*Settings!$C$10*O578,0))</f>
        <v/>
      </c>
    </row>
    <row r="579" customFormat="false" ht="15" hidden="false" customHeight="false" outlineLevel="0" collapsed="false">
      <c r="A579" s="8"/>
      <c r="B579" s="8"/>
      <c r="C579" s="8"/>
      <c r="D579" s="8"/>
      <c r="E579" s="8"/>
      <c r="F579" s="18"/>
      <c r="G579" s="21"/>
      <c r="H579" s="11" t="str">
        <f aca="false">IF(E579="","",IFERROR(INDEX(Rates!$B$6:$B$30,MATCH(E579,Rates!$A$6:$A$30,0)),"Not in rate table"))</f>
        <v/>
      </c>
      <c r="I579" s="22" t="str">
        <f aca="false">IF(E579="","",IFERROR(IF(F579&lt;=INDEX(Rates!$C$6:$C$30,MATCH(E579,Rates!$A$6:$A$30,0)),0,IF(D579="Yes",INDEX(Rates!$D$6:$D$30,MATCH(E579,Rates!$A$6:$A$30,0)),INDEX(Rates!$E$6:$E$30,MATCH(E579,Rates!$A$6:$A$30,0)))),0))</f>
        <v/>
      </c>
      <c r="J579" s="23" t="str">
        <f aca="false">IF(E579="","",ROUND(F579*I579,0))</f>
        <v/>
      </c>
      <c r="K579" s="24" t="str">
        <f aca="false">IF(OR(G579="",J579=0),"",IF(MONTH(G579)=3,DATE(YEAR(G579),Settings!$C$9,Settings!$C$8),DATE(YEAR(G579),MONTH(G579)+1,Settings!$C$7)))</f>
        <v/>
      </c>
      <c r="L579" s="21"/>
      <c r="M579" s="8"/>
      <c r="N579" s="10" t="str">
        <f aca="false">IF(E579="","",IF(J579=0,"Below threshold",IF(L579="",IF(Settings!$C$11&gt;K579,"Overdue - not deposited","Pending (not yet due)"),IF(L579&lt;=K579,"Deposited on time","Deposited late"))))</f>
        <v/>
      </c>
      <c r="O579" s="25" t="str">
        <f aca="false">IF(OR(J579="",J579=0,G579=""),"",IF(N579="Deposited on time",0,IF(N579="Pending (not yet due)",0,MAX(0,(YEAR(IF(L579="",Settings!$C$11,L579))-YEAR(G579))*12+MONTH(IF(L579="",Settings!$C$11,L579))-MONTH(G579)+1))))</f>
        <v/>
      </c>
      <c r="P579" s="23" t="str">
        <f aca="false">IF(O579="","",ROUND(J579*Settings!$C$10*O579,0))</f>
        <v/>
      </c>
    </row>
    <row r="580" customFormat="false" ht="15" hidden="false" customHeight="false" outlineLevel="0" collapsed="false">
      <c r="A580" s="8"/>
      <c r="B580" s="8"/>
      <c r="C580" s="8"/>
      <c r="D580" s="8"/>
      <c r="E580" s="8"/>
      <c r="F580" s="18"/>
      <c r="G580" s="21"/>
      <c r="H580" s="11" t="str">
        <f aca="false">IF(E580="","",IFERROR(INDEX(Rates!$B$6:$B$30,MATCH(E580,Rates!$A$6:$A$30,0)),"Not in rate table"))</f>
        <v/>
      </c>
      <c r="I580" s="22" t="str">
        <f aca="false">IF(E580="","",IFERROR(IF(F580&lt;=INDEX(Rates!$C$6:$C$30,MATCH(E580,Rates!$A$6:$A$30,0)),0,IF(D580="Yes",INDEX(Rates!$D$6:$D$30,MATCH(E580,Rates!$A$6:$A$30,0)),INDEX(Rates!$E$6:$E$30,MATCH(E580,Rates!$A$6:$A$30,0)))),0))</f>
        <v/>
      </c>
      <c r="J580" s="23" t="str">
        <f aca="false">IF(E580="","",ROUND(F580*I580,0))</f>
        <v/>
      </c>
      <c r="K580" s="24" t="str">
        <f aca="false">IF(OR(G580="",J580=0),"",IF(MONTH(G580)=3,DATE(YEAR(G580),Settings!$C$9,Settings!$C$8),DATE(YEAR(G580),MONTH(G580)+1,Settings!$C$7)))</f>
        <v/>
      </c>
      <c r="L580" s="21"/>
      <c r="M580" s="8"/>
      <c r="N580" s="10" t="str">
        <f aca="false">IF(E580="","",IF(J580=0,"Below threshold",IF(L580="",IF(Settings!$C$11&gt;K580,"Overdue - not deposited","Pending (not yet due)"),IF(L580&lt;=K580,"Deposited on time","Deposited late"))))</f>
        <v/>
      </c>
      <c r="O580" s="25" t="str">
        <f aca="false">IF(OR(J580="",J580=0,G580=""),"",IF(N580="Deposited on time",0,IF(N580="Pending (not yet due)",0,MAX(0,(YEAR(IF(L580="",Settings!$C$11,L580))-YEAR(G580))*12+MONTH(IF(L580="",Settings!$C$11,L580))-MONTH(G580)+1))))</f>
        <v/>
      </c>
      <c r="P580" s="23" t="str">
        <f aca="false">IF(O580="","",ROUND(J580*Settings!$C$10*O580,0))</f>
        <v/>
      </c>
    </row>
    <row r="581" customFormat="false" ht="15" hidden="false" customHeight="false" outlineLevel="0" collapsed="false">
      <c r="A581" s="8"/>
      <c r="B581" s="8"/>
      <c r="C581" s="8"/>
      <c r="D581" s="8"/>
      <c r="E581" s="8"/>
      <c r="F581" s="18"/>
      <c r="G581" s="21"/>
      <c r="H581" s="11" t="str">
        <f aca="false">IF(E581="","",IFERROR(INDEX(Rates!$B$6:$B$30,MATCH(E581,Rates!$A$6:$A$30,0)),"Not in rate table"))</f>
        <v/>
      </c>
      <c r="I581" s="22" t="str">
        <f aca="false">IF(E581="","",IFERROR(IF(F581&lt;=INDEX(Rates!$C$6:$C$30,MATCH(E581,Rates!$A$6:$A$30,0)),0,IF(D581="Yes",INDEX(Rates!$D$6:$D$30,MATCH(E581,Rates!$A$6:$A$30,0)),INDEX(Rates!$E$6:$E$30,MATCH(E581,Rates!$A$6:$A$30,0)))),0))</f>
        <v/>
      </c>
      <c r="J581" s="23" t="str">
        <f aca="false">IF(E581="","",ROUND(F581*I581,0))</f>
        <v/>
      </c>
      <c r="K581" s="24" t="str">
        <f aca="false">IF(OR(G581="",J581=0),"",IF(MONTH(G581)=3,DATE(YEAR(G581),Settings!$C$9,Settings!$C$8),DATE(YEAR(G581),MONTH(G581)+1,Settings!$C$7)))</f>
        <v/>
      </c>
      <c r="L581" s="21"/>
      <c r="M581" s="8"/>
      <c r="N581" s="10" t="str">
        <f aca="false">IF(E581="","",IF(J581=0,"Below threshold",IF(L581="",IF(Settings!$C$11&gt;K581,"Overdue - not deposited","Pending (not yet due)"),IF(L581&lt;=K581,"Deposited on time","Deposited late"))))</f>
        <v/>
      </c>
      <c r="O581" s="25" t="str">
        <f aca="false">IF(OR(J581="",J581=0,G581=""),"",IF(N581="Deposited on time",0,IF(N581="Pending (not yet due)",0,MAX(0,(YEAR(IF(L581="",Settings!$C$11,L581))-YEAR(G581))*12+MONTH(IF(L581="",Settings!$C$11,L581))-MONTH(G581)+1))))</f>
        <v/>
      </c>
      <c r="P581" s="23" t="str">
        <f aca="false">IF(O581="","",ROUND(J581*Settings!$C$10*O581,0))</f>
        <v/>
      </c>
    </row>
    <row r="582" customFormat="false" ht="15" hidden="false" customHeight="false" outlineLevel="0" collapsed="false">
      <c r="A582" s="8"/>
      <c r="B582" s="8"/>
      <c r="C582" s="8"/>
      <c r="D582" s="8"/>
      <c r="E582" s="8"/>
      <c r="F582" s="18"/>
      <c r="G582" s="21"/>
      <c r="H582" s="11" t="str">
        <f aca="false">IF(E582="","",IFERROR(INDEX(Rates!$B$6:$B$30,MATCH(E582,Rates!$A$6:$A$30,0)),"Not in rate table"))</f>
        <v/>
      </c>
      <c r="I582" s="22" t="str">
        <f aca="false">IF(E582="","",IFERROR(IF(F582&lt;=INDEX(Rates!$C$6:$C$30,MATCH(E582,Rates!$A$6:$A$30,0)),0,IF(D582="Yes",INDEX(Rates!$D$6:$D$30,MATCH(E582,Rates!$A$6:$A$30,0)),INDEX(Rates!$E$6:$E$30,MATCH(E582,Rates!$A$6:$A$30,0)))),0))</f>
        <v/>
      </c>
      <c r="J582" s="23" t="str">
        <f aca="false">IF(E582="","",ROUND(F582*I582,0))</f>
        <v/>
      </c>
      <c r="K582" s="24" t="str">
        <f aca="false">IF(OR(G582="",J582=0),"",IF(MONTH(G582)=3,DATE(YEAR(G582),Settings!$C$9,Settings!$C$8),DATE(YEAR(G582),MONTH(G582)+1,Settings!$C$7)))</f>
        <v/>
      </c>
      <c r="L582" s="21"/>
      <c r="M582" s="8"/>
      <c r="N582" s="10" t="str">
        <f aca="false">IF(E582="","",IF(J582=0,"Below threshold",IF(L582="",IF(Settings!$C$11&gt;K582,"Overdue - not deposited","Pending (not yet due)"),IF(L582&lt;=K582,"Deposited on time","Deposited late"))))</f>
        <v/>
      </c>
      <c r="O582" s="25" t="str">
        <f aca="false">IF(OR(J582="",J582=0,G582=""),"",IF(N582="Deposited on time",0,IF(N582="Pending (not yet due)",0,MAX(0,(YEAR(IF(L582="",Settings!$C$11,L582))-YEAR(G582))*12+MONTH(IF(L582="",Settings!$C$11,L582))-MONTH(G582)+1))))</f>
        <v/>
      </c>
      <c r="P582" s="23" t="str">
        <f aca="false">IF(O582="","",ROUND(J582*Settings!$C$10*O582,0))</f>
        <v/>
      </c>
    </row>
    <row r="583" customFormat="false" ht="15" hidden="false" customHeight="false" outlineLevel="0" collapsed="false">
      <c r="A583" s="8"/>
      <c r="B583" s="8"/>
      <c r="C583" s="8"/>
      <c r="D583" s="8"/>
      <c r="E583" s="8"/>
      <c r="F583" s="18"/>
      <c r="G583" s="21"/>
      <c r="H583" s="11" t="str">
        <f aca="false">IF(E583="","",IFERROR(INDEX(Rates!$B$6:$B$30,MATCH(E583,Rates!$A$6:$A$30,0)),"Not in rate table"))</f>
        <v/>
      </c>
      <c r="I583" s="22" t="str">
        <f aca="false">IF(E583="","",IFERROR(IF(F583&lt;=INDEX(Rates!$C$6:$C$30,MATCH(E583,Rates!$A$6:$A$30,0)),0,IF(D583="Yes",INDEX(Rates!$D$6:$D$30,MATCH(E583,Rates!$A$6:$A$30,0)),INDEX(Rates!$E$6:$E$30,MATCH(E583,Rates!$A$6:$A$30,0)))),0))</f>
        <v/>
      </c>
      <c r="J583" s="23" t="str">
        <f aca="false">IF(E583="","",ROUND(F583*I583,0))</f>
        <v/>
      </c>
      <c r="K583" s="24" t="str">
        <f aca="false">IF(OR(G583="",J583=0),"",IF(MONTH(G583)=3,DATE(YEAR(G583),Settings!$C$9,Settings!$C$8),DATE(YEAR(G583),MONTH(G583)+1,Settings!$C$7)))</f>
        <v/>
      </c>
      <c r="L583" s="21"/>
      <c r="M583" s="8"/>
      <c r="N583" s="10" t="str">
        <f aca="false">IF(E583="","",IF(J583=0,"Below threshold",IF(L583="",IF(Settings!$C$11&gt;K583,"Overdue - not deposited","Pending (not yet due)"),IF(L583&lt;=K583,"Deposited on time","Deposited late"))))</f>
        <v/>
      </c>
      <c r="O583" s="25" t="str">
        <f aca="false">IF(OR(J583="",J583=0,G583=""),"",IF(N583="Deposited on time",0,IF(N583="Pending (not yet due)",0,MAX(0,(YEAR(IF(L583="",Settings!$C$11,L583))-YEAR(G583))*12+MONTH(IF(L583="",Settings!$C$11,L583))-MONTH(G583)+1))))</f>
        <v/>
      </c>
      <c r="P583" s="23" t="str">
        <f aca="false">IF(O583="","",ROUND(J583*Settings!$C$10*O583,0))</f>
        <v/>
      </c>
    </row>
    <row r="584" customFormat="false" ht="15" hidden="false" customHeight="false" outlineLevel="0" collapsed="false">
      <c r="A584" s="8"/>
      <c r="B584" s="8"/>
      <c r="C584" s="8"/>
      <c r="D584" s="8"/>
      <c r="E584" s="8"/>
      <c r="F584" s="18"/>
      <c r="G584" s="21"/>
      <c r="H584" s="11" t="str">
        <f aca="false">IF(E584="","",IFERROR(INDEX(Rates!$B$6:$B$30,MATCH(E584,Rates!$A$6:$A$30,0)),"Not in rate table"))</f>
        <v/>
      </c>
      <c r="I584" s="22" t="str">
        <f aca="false">IF(E584="","",IFERROR(IF(F584&lt;=INDEX(Rates!$C$6:$C$30,MATCH(E584,Rates!$A$6:$A$30,0)),0,IF(D584="Yes",INDEX(Rates!$D$6:$D$30,MATCH(E584,Rates!$A$6:$A$30,0)),INDEX(Rates!$E$6:$E$30,MATCH(E584,Rates!$A$6:$A$30,0)))),0))</f>
        <v/>
      </c>
      <c r="J584" s="23" t="str">
        <f aca="false">IF(E584="","",ROUND(F584*I584,0))</f>
        <v/>
      </c>
      <c r="K584" s="24" t="str">
        <f aca="false">IF(OR(G584="",J584=0),"",IF(MONTH(G584)=3,DATE(YEAR(G584),Settings!$C$9,Settings!$C$8),DATE(YEAR(G584),MONTH(G584)+1,Settings!$C$7)))</f>
        <v/>
      </c>
      <c r="L584" s="21"/>
      <c r="M584" s="8"/>
      <c r="N584" s="10" t="str">
        <f aca="false">IF(E584="","",IF(J584=0,"Below threshold",IF(L584="",IF(Settings!$C$11&gt;K584,"Overdue - not deposited","Pending (not yet due)"),IF(L584&lt;=K584,"Deposited on time","Deposited late"))))</f>
        <v/>
      </c>
      <c r="O584" s="25" t="str">
        <f aca="false">IF(OR(J584="",J584=0,G584=""),"",IF(N584="Deposited on time",0,IF(N584="Pending (not yet due)",0,MAX(0,(YEAR(IF(L584="",Settings!$C$11,L584))-YEAR(G584))*12+MONTH(IF(L584="",Settings!$C$11,L584))-MONTH(G584)+1))))</f>
        <v/>
      </c>
      <c r="P584" s="23" t="str">
        <f aca="false">IF(O584="","",ROUND(J584*Settings!$C$10*O584,0))</f>
        <v/>
      </c>
    </row>
    <row r="585" customFormat="false" ht="15" hidden="false" customHeight="false" outlineLevel="0" collapsed="false">
      <c r="A585" s="8"/>
      <c r="B585" s="8"/>
      <c r="C585" s="8"/>
      <c r="D585" s="8"/>
      <c r="E585" s="8"/>
      <c r="F585" s="18"/>
      <c r="G585" s="21"/>
      <c r="H585" s="11" t="str">
        <f aca="false">IF(E585="","",IFERROR(INDEX(Rates!$B$6:$B$30,MATCH(E585,Rates!$A$6:$A$30,0)),"Not in rate table"))</f>
        <v/>
      </c>
      <c r="I585" s="22" t="str">
        <f aca="false">IF(E585="","",IFERROR(IF(F585&lt;=INDEX(Rates!$C$6:$C$30,MATCH(E585,Rates!$A$6:$A$30,0)),0,IF(D585="Yes",INDEX(Rates!$D$6:$D$30,MATCH(E585,Rates!$A$6:$A$30,0)),INDEX(Rates!$E$6:$E$30,MATCH(E585,Rates!$A$6:$A$30,0)))),0))</f>
        <v/>
      </c>
      <c r="J585" s="23" t="str">
        <f aca="false">IF(E585="","",ROUND(F585*I585,0))</f>
        <v/>
      </c>
      <c r="K585" s="24" t="str">
        <f aca="false">IF(OR(G585="",J585=0),"",IF(MONTH(G585)=3,DATE(YEAR(G585),Settings!$C$9,Settings!$C$8),DATE(YEAR(G585),MONTH(G585)+1,Settings!$C$7)))</f>
        <v/>
      </c>
      <c r="L585" s="21"/>
      <c r="M585" s="8"/>
      <c r="N585" s="10" t="str">
        <f aca="false">IF(E585="","",IF(J585=0,"Below threshold",IF(L585="",IF(Settings!$C$11&gt;K585,"Overdue - not deposited","Pending (not yet due)"),IF(L585&lt;=K585,"Deposited on time","Deposited late"))))</f>
        <v/>
      </c>
      <c r="O585" s="25" t="str">
        <f aca="false">IF(OR(J585="",J585=0,G585=""),"",IF(N585="Deposited on time",0,IF(N585="Pending (not yet due)",0,MAX(0,(YEAR(IF(L585="",Settings!$C$11,L585))-YEAR(G585))*12+MONTH(IF(L585="",Settings!$C$11,L585))-MONTH(G585)+1))))</f>
        <v/>
      </c>
      <c r="P585" s="23" t="str">
        <f aca="false">IF(O585="","",ROUND(J585*Settings!$C$10*O585,0))</f>
        <v/>
      </c>
    </row>
    <row r="586" customFormat="false" ht="15" hidden="false" customHeight="false" outlineLevel="0" collapsed="false">
      <c r="A586" s="8"/>
      <c r="B586" s="8"/>
      <c r="C586" s="8"/>
      <c r="D586" s="8"/>
      <c r="E586" s="8"/>
      <c r="F586" s="18"/>
      <c r="G586" s="21"/>
      <c r="H586" s="11" t="str">
        <f aca="false">IF(E586="","",IFERROR(INDEX(Rates!$B$6:$B$30,MATCH(E586,Rates!$A$6:$A$30,0)),"Not in rate table"))</f>
        <v/>
      </c>
      <c r="I586" s="22" t="str">
        <f aca="false">IF(E586="","",IFERROR(IF(F586&lt;=INDEX(Rates!$C$6:$C$30,MATCH(E586,Rates!$A$6:$A$30,0)),0,IF(D586="Yes",INDEX(Rates!$D$6:$D$30,MATCH(E586,Rates!$A$6:$A$30,0)),INDEX(Rates!$E$6:$E$30,MATCH(E586,Rates!$A$6:$A$30,0)))),0))</f>
        <v/>
      </c>
      <c r="J586" s="23" t="str">
        <f aca="false">IF(E586="","",ROUND(F586*I586,0))</f>
        <v/>
      </c>
      <c r="K586" s="24" t="str">
        <f aca="false">IF(OR(G586="",J586=0),"",IF(MONTH(G586)=3,DATE(YEAR(G586),Settings!$C$9,Settings!$C$8),DATE(YEAR(G586),MONTH(G586)+1,Settings!$C$7)))</f>
        <v/>
      </c>
      <c r="L586" s="21"/>
      <c r="M586" s="8"/>
      <c r="N586" s="10" t="str">
        <f aca="false">IF(E586="","",IF(J586=0,"Below threshold",IF(L586="",IF(Settings!$C$11&gt;K586,"Overdue - not deposited","Pending (not yet due)"),IF(L586&lt;=K586,"Deposited on time","Deposited late"))))</f>
        <v/>
      </c>
      <c r="O586" s="25" t="str">
        <f aca="false">IF(OR(J586="",J586=0,G586=""),"",IF(N586="Deposited on time",0,IF(N586="Pending (not yet due)",0,MAX(0,(YEAR(IF(L586="",Settings!$C$11,L586))-YEAR(G586))*12+MONTH(IF(L586="",Settings!$C$11,L586))-MONTH(G586)+1))))</f>
        <v/>
      </c>
      <c r="P586" s="23" t="str">
        <f aca="false">IF(O586="","",ROUND(J586*Settings!$C$10*O586,0))</f>
        <v/>
      </c>
    </row>
    <row r="587" customFormat="false" ht="15" hidden="false" customHeight="false" outlineLevel="0" collapsed="false">
      <c r="A587" s="8"/>
      <c r="B587" s="8"/>
      <c r="C587" s="8"/>
      <c r="D587" s="8"/>
      <c r="E587" s="8"/>
      <c r="F587" s="18"/>
      <c r="G587" s="21"/>
      <c r="H587" s="11" t="str">
        <f aca="false">IF(E587="","",IFERROR(INDEX(Rates!$B$6:$B$30,MATCH(E587,Rates!$A$6:$A$30,0)),"Not in rate table"))</f>
        <v/>
      </c>
      <c r="I587" s="22" t="str">
        <f aca="false">IF(E587="","",IFERROR(IF(F587&lt;=INDEX(Rates!$C$6:$C$30,MATCH(E587,Rates!$A$6:$A$30,0)),0,IF(D587="Yes",INDEX(Rates!$D$6:$D$30,MATCH(E587,Rates!$A$6:$A$30,0)),INDEX(Rates!$E$6:$E$30,MATCH(E587,Rates!$A$6:$A$30,0)))),0))</f>
        <v/>
      </c>
      <c r="J587" s="23" t="str">
        <f aca="false">IF(E587="","",ROUND(F587*I587,0))</f>
        <v/>
      </c>
      <c r="K587" s="24" t="str">
        <f aca="false">IF(OR(G587="",J587=0),"",IF(MONTH(G587)=3,DATE(YEAR(G587),Settings!$C$9,Settings!$C$8),DATE(YEAR(G587),MONTH(G587)+1,Settings!$C$7)))</f>
        <v/>
      </c>
      <c r="L587" s="21"/>
      <c r="M587" s="8"/>
      <c r="N587" s="10" t="str">
        <f aca="false">IF(E587="","",IF(J587=0,"Below threshold",IF(L587="",IF(Settings!$C$11&gt;K587,"Overdue - not deposited","Pending (not yet due)"),IF(L587&lt;=K587,"Deposited on time","Deposited late"))))</f>
        <v/>
      </c>
      <c r="O587" s="25" t="str">
        <f aca="false">IF(OR(J587="",J587=0,G587=""),"",IF(N587="Deposited on time",0,IF(N587="Pending (not yet due)",0,MAX(0,(YEAR(IF(L587="",Settings!$C$11,L587))-YEAR(G587))*12+MONTH(IF(L587="",Settings!$C$11,L587))-MONTH(G587)+1))))</f>
        <v/>
      </c>
      <c r="P587" s="23" t="str">
        <f aca="false">IF(O587="","",ROUND(J587*Settings!$C$10*O587,0))</f>
        <v/>
      </c>
    </row>
    <row r="588" customFormat="false" ht="15" hidden="false" customHeight="false" outlineLevel="0" collapsed="false">
      <c r="A588" s="8"/>
      <c r="B588" s="8"/>
      <c r="C588" s="8"/>
      <c r="D588" s="8"/>
      <c r="E588" s="8"/>
      <c r="F588" s="18"/>
      <c r="G588" s="21"/>
      <c r="H588" s="11" t="str">
        <f aca="false">IF(E588="","",IFERROR(INDEX(Rates!$B$6:$B$30,MATCH(E588,Rates!$A$6:$A$30,0)),"Not in rate table"))</f>
        <v/>
      </c>
      <c r="I588" s="22" t="str">
        <f aca="false">IF(E588="","",IFERROR(IF(F588&lt;=INDEX(Rates!$C$6:$C$30,MATCH(E588,Rates!$A$6:$A$30,0)),0,IF(D588="Yes",INDEX(Rates!$D$6:$D$30,MATCH(E588,Rates!$A$6:$A$30,0)),INDEX(Rates!$E$6:$E$30,MATCH(E588,Rates!$A$6:$A$30,0)))),0))</f>
        <v/>
      </c>
      <c r="J588" s="23" t="str">
        <f aca="false">IF(E588="","",ROUND(F588*I588,0))</f>
        <v/>
      </c>
      <c r="K588" s="24" t="str">
        <f aca="false">IF(OR(G588="",J588=0),"",IF(MONTH(G588)=3,DATE(YEAR(G588),Settings!$C$9,Settings!$C$8),DATE(YEAR(G588),MONTH(G588)+1,Settings!$C$7)))</f>
        <v/>
      </c>
      <c r="L588" s="21"/>
      <c r="M588" s="8"/>
      <c r="N588" s="10" t="str">
        <f aca="false">IF(E588="","",IF(J588=0,"Below threshold",IF(L588="",IF(Settings!$C$11&gt;K588,"Overdue - not deposited","Pending (not yet due)"),IF(L588&lt;=K588,"Deposited on time","Deposited late"))))</f>
        <v/>
      </c>
      <c r="O588" s="25" t="str">
        <f aca="false">IF(OR(J588="",J588=0,G588=""),"",IF(N588="Deposited on time",0,IF(N588="Pending (not yet due)",0,MAX(0,(YEAR(IF(L588="",Settings!$C$11,L588))-YEAR(G588))*12+MONTH(IF(L588="",Settings!$C$11,L588))-MONTH(G588)+1))))</f>
        <v/>
      </c>
      <c r="P588" s="23" t="str">
        <f aca="false">IF(O588="","",ROUND(J588*Settings!$C$10*O588,0))</f>
        <v/>
      </c>
    </row>
    <row r="589" customFormat="false" ht="15" hidden="false" customHeight="false" outlineLevel="0" collapsed="false">
      <c r="A589" s="8"/>
      <c r="B589" s="8"/>
      <c r="C589" s="8"/>
      <c r="D589" s="8"/>
      <c r="E589" s="8"/>
      <c r="F589" s="18"/>
      <c r="G589" s="21"/>
      <c r="H589" s="11" t="str">
        <f aca="false">IF(E589="","",IFERROR(INDEX(Rates!$B$6:$B$30,MATCH(E589,Rates!$A$6:$A$30,0)),"Not in rate table"))</f>
        <v/>
      </c>
      <c r="I589" s="22" t="str">
        <f aca="false">IF(E589="","",IFERROR(IF(F589&lt;=INDEX(Rates!$C$6:$C$30,MATCH(E589,Rates!$A$6:$A$30,0)),0,IF(D589="Yes",INDEX(Rates!$D$6:$D$30,MATCH(E589,Rates!$A$6:$A$30,0)),INDEX(Rates!$E$6:$E$30,MATCH(E589,Rates!$A$6:$A$30,0)))),0))</f>
        <v/>
      </c>
      <c r="J589" s="23" t="str">
        <f aca="false">IF(E589="","",ROUND(F589*I589,0))</f>
        <v/>
      </c>
      <c r="K589" s="24" t="str">
        <f aca="false">IF(OR(G589="",J589=0),"",IF(MONTH(G589)=3,DATE(YEAR(G589),Settings!$C$9,Settings!$C$8),DATE(YEAR(G589),MONTH(G589)+1,Settings!$C$7)))</f>
        <v/>
      </c>
      <c r="L589" s="21"/>
      <c r="M589" s="8"/>
      <c r="N589" s="10" t="str">
        <f aca="false">IF(E589="","",IF(J589=0,"Below threshold",IF(L589="",IF(Settings!$C$11&gt;K589,"Overdue - not deposited","Pending (not yet due)"),IF(L589&lt;=K589,"Deposited on time","Deposited late"))))</f>
        <v/>
      </c>
      <c r="O589" s="25" t="str">
        <f aca="false">IF(OR(J589="",J589=0,G589=""),"",IF(N589="Deposited on time",0,IF(N589="Pending (not yet due)",0,MAX(0,(YEAR(IF(L589="",Settings!$C$11,L589))-YEAR(G589))*12+MONTH(IF(L589="",Settings!$C$11,L589))-MONTH(G589)+1))))</f>
        <v/>
      </c>
      <c r="P589" s="23" t="str">
        <f aca="false">IF(O589="","",ROUND(J589*Settings!$C$10*O589,0))</f>
        <v/>
      </c>
    </row>
    <row r="590" customFormat="false" ht="15" hidden="false" customHeight="false" outlineLevel="0" collapsed="false">
      <c r="A590" s="8"/>
      <c r="B590" s="8"/>
      <c r="C590" s="8"/>
      <c r="D590" s="8"/>
      <c r="E590" s="8"/>
      <c r="F590" s="18"/>
      <c r="G590" s="21"/>
      <c r="H590" s="11" t="str">
        <f aca="false">IF(E590="","",IFERROR(INDEX(Rates!$B$6:$B$30,MATCH(E590,Rates!$A$6:$A$30,0)),"Not in rate table"))</f>
        <v/>
      </c>
      <c r="I590" s="22" t="str">
        <f aca="false">IF(E590="","",IFERROR(IF(F590&lt;=INDEX(Rates!$C$6:$C$30,MATCH(E590,Rates!$A$6:$A$30,0)),0,IF(D590="Yes",INDEX(Rates!$D$6:$D$30,MATCH(E590,Rates!$A$6:$A$30,0)),INDEX(Rates!$E$6:$E$30,MATCH(E590,Rates!$A$6:$A$30,0)))),0))</f>
        <v/>
      </c>
      <c r="J590" s="23" t="str">
        <f aca="false">IF(E590="","",ROUND(F590*I590,0))</f>
        <v/>
      </c>
      <c r="K590" s="24" t="str">
        <f aca="false">IF(OR(G590="",J590=0),"",IF(MONTH(G590)=3,DATE(YEAR(G590),Settings!$C$9,Settings!$C$8),DATE(YEAR(G590),MONTH(G590)+1,Settings!$C$7)))</f>
        <v/>
      </c>
      <c r="L590" s="21"/>
      <c r="M590" s="8"/>
      <c r="N590" s="10" t="str">
        <f aca="false">IF(E590="","",IF(J590=0,"Below threshold",IF(L590="",IF(Settings!$C$11&gt;K590,"Overdue - not deposited","Pending (not yet due)"),IF(L590&lt;=K590,"Deposited on time","Deposited late"))))</f>
        <v/>
      </c>
      <c r="O590" s="25" t="str">
        <f aca="false">IF(OR(J590="",J590=0,G590=""),"",IF(N590="Deposited on time",0,IF(N590="Pending (not yet due)",0,MAX(0,(YEAR(IF(L590="",Settings!$C$11,L590))-YEAR(G590))*12+MONTH(IF(L590="",Settings!$C$11,L590))-MONTH(G590)+1))))</f>
        <v/>
      </c>
      <c r="P590" s="23" t="str">
        <f aca="false">IF(O590="","",ROUND(J590*Settings!$C$10*O590,0))</f>
        <v/>
      </c>
    </row>
    <row r="591" customFormat="false" ht="15" hidden="false" customHeight="false" outlineLevel="0" collapsed="false">
      <c r="A591" s="8"/>
      <c r="B591" s="8"/>
      <c r="C591" s="8"/>
      <c r="D591" s="8"/>
      <c r="E591" s="8"/>
      <c r="F591" s="18"/>
      <c r="G591" s="21"/>
      <c r="H591" s="11" t="str">
        <f aca="false">IF(E591="","",IFERROR(INDEX(Rates!$B$6:$B$30,MATCH(E591,Rates!$A$6:$A$30,0)),"Not in rate table"))</f>
        <v/>
      </c>
      <c r="I591" s="22" t="str">
        <f aca="false">IF(E591="","",IFERROR(IF(F591&lt;=INDEX(Rates!$C$6:$C$30,MATCH(E591,Rates!$A$6:$A$30,0)),0,IF(D591="Yes",INDEX(Rates!$D$6:$D$30,MATCH(E591,Rates!$A$6:$A$30,0)),INDEX(Rates!$E$6:$E$30,MATCH(E591,Rates!$A$6:$A$30,0)))),0))</f>
        <v/>
      </c>
      <c r="J591" s="23" t="str">
        <f aca="false">IF(E591="","",ROUND(F591*I591,0))</f>
        <v/>
      </c>
      <c r="K591" s="24" t="str">
        <f aca="false">IF(OR(G591="",J591=0),"",IF(MONTH(G591)=3,DATE(YEAR(G591),Settings!$C$9,Settings!$C$8),DATE(YEAR(G591),MONTH(G591)+1,Settings!$C$7)))</f>
        <v/>
      </c>
      <c r="L591" s="21"/>
      <c r="M591" s="8"/>
      <c r="N591" s="10" t="str">
        <f aca="false">IF(E591="","",IF(J591=0,"Below threshold",IF(L591="",IF(Settings!$C$11&gt;K591,"Overdue - not deposited","Pending (not yet due)"),IF(L591&lt;=K591,"Deposited on time","Deposited late"))))</f>
        <v/>
      </c>
      <c r="O591" s="25" t="str">
        <f aca="false">IF(OR(J591="",J591=0,G591=""),"",IF(N591="Deposited on time",0,IF(N591="Pending (not yet due)",0,MAX(0,(YEAR(IF(L591="",Settings!$C$11,L591))-YEAR(G591))*12+MONTH(IF(L591="",Settings!$C$11,L591))-MONTH(G591)+1))))</f>
        <v/>
      </c>
      <c r="P591" s="23" t="str">
        <f aca="false">IF(O591="","",ROUND(J591*Settings!$C$10*O591,0))</f>
        <v/>
      </c>
    </row>
    <row r="592" customFormat="false" ht="15" hidden="false" customHeight="false" outlineLevel="0" collapsed="false">
      <c r="A592" s="8"/>
      <c r="B592" s="8"/>
      <c r="C592" s="8"/>
      <c r="D592" s="8"/>
      <c r="E592" s="8"/>
      <c r="F592" s="18"/>
      <c r="G592" s="21"/>
      <c r="H592" s="11" t="str">
        <f aca="false">IF(E592="","",IFERROR(INDEX(Rates!$B$6:$B$30,MATCH(E592,Rates!$A$6:$A$30,0)),"Not in rate table"))</f>
        <v/>
      </c>
      <c r="I592" s="22" t="str">
        <f aca="false">IF(E592="","",IFERROR(IF(F592&lt;=INDEX(Rates!$C$6:$C$30,MATCH(E592,Rates!$A$6:$A$30,0)),0,IF(D592="Yes",INDEX(Rates!$D$6:$D$30,MATCH(E592,Rates!$A$6:$A$30,0)),INDEX(Rates!$E$6:$E$30,MATCH(E592,Rates!$A$6:$A$30,0)))),0))</f>
        <v/>
      </c>
      <c r="J592" s="23" t="str">
        <f aca="false">IF(E592="","",ROUND(F592*I592,0))</f>
        <v/>
      </c>
      <c r="K592" s="24" t="str">
        <f aca="false">IF(OR(G592="",J592=0),"",IF(MONTH(G592)=3,DATE(YEAR(G592),Settings!$C$9,Settings!$C$8),DATE(YEAR(G592),MONTH(G592)+1,Settings!$C$7)))</f>
        <v/>
      </c>
      <c r="L592" s="21"/>
      <c r="M592" s="8"/>
      <c r="N592" s="10" t="str">
        <f aca="false">IF(E592="","",IF(J592=0,"Below threshold",IF(L592="",IF(Settings!$C$11&gt;K592,"Overdue - not deposited","Pending (not yet due)"),IF(L592&lt;=K592,"Deposited on time","Deposited late"))))</f>
        <v/>
      </c>
      <c r="O592" s="25" t="str">
        <f aca="false">IF(OR(J592="",J592=0,G592=""),"",IF(N592="Deposited on time",0,IF(N592="Pending (not yet due)",0,MAX(0,(YEAR(IF(L592="",Settings!$C$11,L592))-YEAR(G592))*12+MONTH(IF(L592="",Settings!$C$11,L592))-MONTH(G592)+1))))</f>
        <v/>
      </c>
      <c r="P592" s="23" t="str">
        <f aca="false">IF(O592="","",ROUND(J592*Settings!$C$10*O592,0))</f>
        <v/>
      </c>
    </row>
    <row r="593" customFormat="false" ht="15" hidden="false" customHeight="false" outlineLevel="0" collapsed="false">
      <c r="A593" s="8"/>
      <c r="B593" s="8"/>
      <c r="C593" s="8"/>
      <c r="D593" s="8"/>
      <c r="E593" s="8"/>
      <c r="F593" s="18"/>
      <c r="G593" s="21"/>
      <c r="H593" s="11" t="str">
        <f aca="false">IF(E593="","",IFERROR(INDEX(Rates!$B$6:$B$30,MATCH(E593,Rates!$A$6:$A$30,0)),"Not in rate table"))</f>
        <v/>
      </c>
      <c r="I593" s="22" t="str">
        <f aca="false">IF(E593="","",IFERROR(IF(F593&lt;=INDEX(Rates!$C$6:$C$30,MATCH(E593,Rates!$A$6:$A$30,0)),0,IF(D593="Yes",INDEX(Rates!$D$6:$D$30,MATCH(E593,Rates!$A$6:$A$30,0)),INDEX(Rates!$E$6:$E$30,MATCH(E593,Rates!$A$6:$A$30,0)))),0))</f>
        <v/>
      </c>
      <c r="J593" s="23" t="str">
        <f aca="false">IF(E593="","",ROUND(F593*I593,0))</f>
        <v/>
      </c>
      <c r="K593" s="24" t="str">
        <f aca="false">IF(OR(G593="",J593=0),"",IF(MONTH(G593)=3,DATE(YEAR(G593),Settings!$C$9,Settings!$C$8),DATE(YEAR(G593),MONTH(G593)+1,Settings!$C$7)))</f>
        <v/>
      </c>
      <c r="L593" s="21"/>
      <c r="M593" s="8"/>
      <c r="N593" s="10" t="str">
        <f aca="false">IF(E593="","",IF(J593=0,"Below threshold",IF(L593="",IF(Settings!$C$11&gt;K593,"Overdue - not deposited","Pending (not yet due)"),IF(L593&lt;=K593,"Deposited on time","Deposited late"))))</f>
        <v/>
      </c>
      <c r="O593" s="25" t="str">
        <f aca="false">IF(OR(J593="",J593=0,G593=""),"",IF(N593="Deposited on time",0,IF(N593="Pending (not yet due)",0,MAX(0,(YEAR(IF(L593="",Settings!$C$11,L593))-YEAR(G593))*12+MONTH(IF(L593="",Settings!$C$11,L593))-MONTH(G593)+1))))</f>
        <v/>
      </c>
      <c r="P593" s="23" t="str">
        <f aca="false">IF(O593="","",ROUND(J593*Settings!$C$10*O593,0))</f>
        <v/>
      </c>
    </row>
    <row r="594" customFormat="false" ht="15" hidden="false" customHeight="false" outlineLevel="0" collapsed="false">
      <c r="A594" s="8"/>
      <c r="B594" s="8"/>
      <c r="C594" s="8"/>
      <c r="D594" s="8"/>
      <c r="E594" s="8"/>
      <c r="F594" s="18"/>
      <c r="G594" s="21"/>
      <c r="H594" s="11" t="str">
        <f aca="false">IF(E594="","",IFERROR(INDEX(Rates!$B$6:$B$30,MATCH(E594,Rates!$A$6:$A$30,0)),"Not in rate table"))</f>
        <v/>
      </c>
      <c r="I594" s="22" t="str">
        <f aca="false">IF(E594="","",IFERROR(IF(F594&lt;=INDEX(Rates!$C$6:$C$30,MATCH(E594,Rates!$A$6:$A$30,0)),0,IF(D594="Yes",INDEX(Rates!$D$6:$D$30,MATCH(E594,Rates!$A$6:$A$30,0)),INDEX(Rates!$E$6:$E$30,MATCH(E594,Rates!$A$6:$A$30,0)))),0))</f>
        <v/>
      </c>
      <c r="J594" s="23" t="str">
        <f aca="false">IF(E594="","",ROUND(F594*I594,0))</f>
        <v/>
      </c>
      <c r="K594" s="24" t="str">
        <f aca="false">IF(OR(G594="",J594=0),"",IF(MONTH(G594)=3,DATE(YEAR(G594),Settings!$C$9,Settings!$C$8),DATE(YEAR(G594),MONTH(G594)+1,Settings!$C$7)))</f>
        <v/>
      </c>
      <c r="L594" s="21"/>
      <c r="M594" s="8"/>
      <c r="N594" s="10" t="str">
        <f aca="false">IF(E594="","",IF(J594=0,"Below threshold",IF(L594="",IF(Settings!$C$11&gt;K594,"Overdue - not deposited","Pending (not yet due)"),IF(L594&lt;=K594,"Deposited on time","Deposited late"))))</f>
        <v/>
      </c>
      <c r="O594" s="25" t="str">
        <f aca="false">IF(OR(J594="",J594=0,G594=""),"",IF(N594="Deposited on time",0,IF(N594="Pending (not yet due)",0,MAX(0,(YEAR(IF(L594="",Settings!$C$11,L594))-YEAR(G594))*12+MONTH(IF(L594="",Settings!$C$11,L594))-MONTH(G594)+1))))</f>
        <v/>
      </c>
      <c r="P594" s="23" t="str">
        <f aca="false">IF(O594="","",ROUND(J594*Settings!$C$10*O594,0))</f>
        <v/>
      </c>
    </row>
    <row r="595" customFormat="false" ht="15" hidden="false" customHeight="false" outlineLevel="0" collapsed="false">
      <c r="A595" s="8"/>
      <c r="B595" s="8"/>
      <c r="C595" s="8"/>
      <c r="D595" s="8"/>
      <c r="E595" s="8"/>
      <c r="F595" s="18"/>
      <c r="G595" s="21"/>
      <c r="H595" s="11" t="str">
        <f aca="false">IF(E595="","",IFERROR(INDEX(Rates!$B$6:$B$30,MATCH(E595,Rates!$A$6:$A$30,0)),"Not in rate table"))</f>
        <v/>
      </c>
      <c r="I595" s="22" t="str">
        <f aca="false">IF(E595="","",IFERROR(IF(F595&lt;=INDEX(Rates!$C$6:$C$30,MATCH(E595,Rates!$A$6:$A$30,0)),0,IF(D595="Yes",INDEX(Rates!$D$6:$D$30,MATCH(E595,Rates!$A$6:$A$30,0)),INDEX(Rates!$E$6:$E$30,MATCH(E595,Rates!$A$6:$A$30,0)))),0))</f>
        <v/>
      </c>
      <c r="J595" s="23" t="str">
        <f aca="false">IF(E595="","",ROUND(F595*I595,0))</f>
        <v/>
      </c>
      <c r="K595" s="24" t="str">
        <f aca="false">IF(OR(G595="",J595=0),"",IF(MONTH(G595)=3,DATE(YEAR(G595),Settings!$C$9,Settings!$C$8),DATE(YEAR(G595),MONTH(G595)+1,Settings!$C$7)))</f>
        <v/>
      </c>
      <c r="L595" s="21"/>
      <c r="M595" s="8"/>
      <c r="N595" s="10" t="str">
        <f aca="false">IF(E595="","",IF(J595=0,"Below threshold",IF(L595="",IF(Settings!$C$11&gt;K595,"Overdue - not deposited","Pending (not yet due)"),IF(L595&lt;=K595,"Deposited on time","Deposited late"))))</f>
        <v/>
      </c>
      <c r="O595" s="25" t="str">
        <f aca="false">IF(OR(J595="",J595=0,G595=""),"",IF(N595="Deposited on time",0,IF(N595="Pending (not yet due)",0,MAX(0,(YEAR(IF(L595="",Settings!$C$11,L595))-YEAR(G595))*12+MONTH(IF(L595="",Settings!$C$11,L595))-MONTH(G595)+1))))</f>
        <v/>
      </c>
      <c r="P595" s="23" t="str">
        <f aca="false">IF(O595="","",ROUND(J595*Settings!$C$10*O595,0))</f>
        <v/>
      </c>
    </row>
    <row r="596" customFormat="false" ht="15" hidden="false" customHeight="false" outlineLevel="0" collapsed="false">
      <c r="A596" s="8"/>
      <c r="B596" s="8"/>
      <c r="C596" s="8"/>
      <c r="D596" s="8"/>
      <c r="E596" s="8"/>
      <c r="F596" s="18"/>
      <c r="G596" s="21"/>
      <c r="H596" s="11" t="str">
        <f aca="false">IF(E596="","",IFERROR(INDEX(Rates!$B$6:$B$30,MATCH(E596,Rates!$A$6:$A$30,0)),"Not in rate table"))</f>
        <v/>
      </c>
      <c r="I596" s="22" t="str">
        <f aca="false">IF(E596="","",IFERROR(IF(F596&lt;=INDEX(Rates!$C$6:$C$30,MATCH(E596,Rates!$A$6:$A$30,0)),0,IF(D596="Yes",INDEX(Rates!$D$6:$D$30,MATCH(E596,Rates!$A$6:$A$30,0)),INDEX(Rates!$E$6:$E$30,MATCH(E596,Rates!$A$6:$A$30,0)))),0))</f>
        <v/>
      </c>
      <c r="J596" s="23" t="str">
        <f aca="false">IF(E596="","",ROUND(F596*I596,0))</f>
        <v/>
      </c>
      <c r="K596" s="24" t="str">
        <f aca="false">IF(OR(G596="",J596=0),"",IF(MONTH(G596)=3,DATE(YEAR(G596),Settings!$C$9,Settings!$C$8),DATE(YEAR(G596),MONTH(G596)+1,Settings!$C$7)))</f>
        <v/>
      </c>
      <c r="L596" s="21"/>
      <c r="M596" s="8"/>
      <c r="N596" s="10" t="str">
        <f aca="false">IF(E596="","",IF(J596=0,"Below threshold",IF(L596="",IF(Settings!$C$11&gt;K596,"Overdue - not deposited","Pending (not yet due)"),IF(L596&lt;=K596,"Deposited on time","Deposited late"))))</f>
        <v/>
      </c>
      <c r="O596" s="25" t="str">
        <f aca="false">IF(OR(J596="",J596=0,G596=""),"",IF(N596="Deposited on time",0,IF(N596="Pending (not yet due)",0,MAX(0,(YEAR(IF(L596="",Settings!$C$11,L596))-YEAR(G596))*12+MONTH(IF(L596="",Settings!$C$11,L596))-MONTH(G596)+1))))</f>
        <v/>
      </c>
      <c r="P596" s="23" t="str">
        <f aca="false">IF(O596="","",ROUND(J596*Settings!$C$10*O596,0))</f>
        <v/>
      </c>
    </row>
    <row r="597" customFormat="false" ht="15" hidden="false" customHeight="false" outlineLevel="0" collapsed="false">
      <c r="A597" s="8"/>
      <c r="B597" s="8"/>
      <c r="C597" s="8"/>
      <c r="D597" s="8"/>
      <c r="E597" s="8"/>
      <c r="F597" s="18"/>
      <c r="G597" s="21"/>
      <c r="H597" s="11" t="str">
        <f aca="false">IF(E597="","",IFERROR(INDEX(Rates!$B$6:$B$30,MATCH(E597,Rates!$A$6:$A$30,0)),"Not in rate table"))</f>
        <v/>
      </c>
      <c r="I597" s="22" t="str">
        <f aca="false">IF(E597="","",IFERROR(IF(F597&lt;=INDEX(Rates!$C$6:$C$30,MATCH(E597,Rates!$A$6:$A$30,0)),0,IF(D597="Yes",INDEX(Rates!$D$6:$D$30,MATCH(E597,Rates!$A$6:$A$30,0)),INDEX(Rates!$E$6:$E$30,MATCH(E597,Rates!$A$6:$A$30,0)))),0))</f>
        <v/>
      </c>
      <c r="J597" s="23" t="str">
        <f aca="false">IF(E597="","",ROUND(F597*I597,0))</f>
        <v/>
      </c>
      <c r="K597" s="24" t="str">
        <f aca="false">IF(OR(G597="",J597=0),"",IF(MONTH(G597)=3,DATE(YEAR(G597),Settings!$C$9,Settings!$C$8),DATE(YEAR(G597),MONTH(G597)+1,Settings!$C$7)))</f>
        <v/>
      </c>
      <c r="L597" s="21"/>
      <c r="M597" s="8"/>
      <c r="N597" s="10" t="str">
        <f aca="false">IF(E597="","",IF(J597=0,"Below threshold",IF(L597="",IF(Settings!$C$11&gt;K597,"Overdue - not deposited","Pending (not yet due)"),IF(L597&lt;=K597,"Deposited on time","Deposited late"))))</f>
        <v/>
      </c>
      <c r="O597" s="25" t="str">
        <f aca="false">IF(OR(J597="",J597=0,G597=""),"",IF(N597="Deposited on time",0,IF(N597="Pending (not yet due)",0,MAX(0,(YEAR(IF(L597="",Settings!$C$11,L597))-YEAR(G597))*12+MONTH(IF(L597="",Settings!$C$11,L597))-MONTH(G597)+1))))</f>
        <v/>
      </c>
      <c r="P597" s="23" t="str">
        <f aca="false">IF(O597="","",ROUND(J597*Settings!$C$10*O597,0))</f>
        <v/>
      </c>
    </row>
    <row r="598" customFormat="false" ht="15" hidden="false" customHeight="false" outlineLevel="0" collapsed="false">
      <c r="A598" s="8"/>
      <c r="B598" s="8"/>
      <c r="C598" s="8"/>
      <c r="D598" s="8"/>
      <c r="E598" s="8"/>
      <c r="F598" s="18"/>
      <c r="G598" s="21"/>
      <c r="H598" s="11" t="str">
        <f aca="false">IF(E598="","",IFERROR(INDEX(Rates!$B$6:$B$30,MATCH(E598,Rates!$A$6:$A$30,0)),"Not in rate table"))</f>
        <v/>
      </c>
      <c r="I598" s="22" t="str">
        <f aca="false">IF(E598="","",IFERROR(IF(F598&lt;=INDEX(Rates!$C$6:$C$30,MATCH(E598,Rates!$A$6:$A$30,0)),0,IF(D598="Yes",INDEX(Rates!$D$6:$D$30,MATCH(E598,Rates!$A$6:$A$30,0)),INDEX(Rates!$E$6:$E$30,MATCH(E598,Rates!$A$6:$A$30,0)))),0))</f>
        <v/>
      </c>
      <c r="J598" s="23" t="str">
        <f aca="false">IF(E598="","",ROUND(F598*I598,0))</f>
        <v/>
      </c>
      <c r="K598" s="24" t="str">
        <f aca="false">IF(OR(G598="",J598=0),"",IF(MONTH(G598)=3,DATE(YEAR(G598),Settings!$C$9,Settings!$C$8),DATE(YEAR(G598),MONTH(G598)+1,Settings!$C$7)))</f>
        <v/>
      </c>
      <c r="L598" s="21"/>
      <c r="M598" s="8"/>
      <c r="N598" s="10" t="str">
        <f aca="false">IF(E598="","",IF(J598=0,"Below threshold",IF(L598="",IF(Settings!$C$11&gt;K598,"Overdue - not deposited","Pending (not yet due)"),IF(L598&lt;=K598,"Deposited on time","Deposited late"))))</f>
        <v/>
      </c>
      <c r="O598" s="25" t="str">
        <f aca="false">IF(OR(J598="",J598=0,G598=""),"",IF(N598="Deposited on time",0,IF(N598="Pending (not yet due)",0,MAX(0,(YEAR(IF(L598="",Settings!$C$11,L598))-YEAR(G598))*12+MONTH(IF(L598="",Settings!$C$11,L598))-MONTH(G598)+1))))</f>
        <v/>
      </c>
      <c r="P598" s="23" t="str">
        <f aca="false">IF(O598="","",ROUND(J598*Settings!$C$10*O598,0))</f>
        <v/>
      </c>
    </row>
    <row r="599" customFormat="false" ht="15" hidden="false" customHeight="false" outlineLevel="0" collapsed="false">
      <c r="A599" s="8"/>
      <c r="B599" s="8"/>
      <c r="C599" s="8"/>
      <c r="D599" s="8"/>
      <c r="E599" s="8"/>
      <c r="F599" s="18"/>
      <c r="G599" s="21"/>
      <c r="H599" s="11" t="str">
        <f aca="false">IF(E599="","",IFERROR(INDEX(Rates!$B$6:$B$30,MATCH(E599,Rates!$A$6:$A$30,0)),"Not in rate table"))</f>
        <v/>
      </c>
      <c r="I599" s="22" t="str">
        <f aca="false">IF(E599="","",IFERROR(IF(F599&lt;=INDEX(Rates!$C$6:$C$30,MATCH(E599,Rates!$A$6:$A$30,0)),0,IF(D599="Yes",INDEX(Rates!$D$6:$D$30,MATCH(E599,Rates!$A$6:$A$30,0)),INDEX(Rates!$E$6:$E$30,MATCH(E599,Rates!$A$6:$A$30,0)))),0))</f>
        <v/>
      </c>
      <c r="J599" s="23" t="str">
        <f aca="false">IF(E599="","",ROUND(F599*I599,0))</f>
        <v/>
      </c>
      <c r="K599" s="24" t="str">
        <f aca="false">IF(OR(G599="",J599=0),"",IF(MONTH(G599)=3,DATE(YEAR(G599),Settings!$C$9,Settings!$C$8),DATE(YEAR(G599),MONTH(G599)+1,Settings!$C$7)))</f>
        <v/>
      </c>
      <c r="L599" s="21"/>
      <c r="M599" s="8"/>
      <c r="N599" s="10" t="str">
        <f aca="false">IF(E599="","",IF(J599=0,"Below threshold",IF(L599="",IF(Settings!$C$11&gt;K599,"Overdue - not deposited","Pending (not yet due)"),IF(L599&lt;=K599,"Deposited on time","Deposited late"))))</f>
        <v/>
      </c>
      <c r="O599" s="25" t="str">
        <f aca="false">IF(OR(J599="",J599=0,G599=""),"",IF(N599="Deposited on time",0,IF(N599="Pending (not yet due)",0,MAX(0,(YEAR(IF(L599="",Settings!$C$11,L599))-YEAR(G599))*12+MONTH(IF(L599="",Settings!$C$11,L599))-MONTH(G599)+1))))</f>
        <v/>
      </c>
      <c r="P599" s="23" t="str">
        <f aca="false">IF(O599="","",ROUND(J599*Settings!$C$10*O599,0))</f>
        <v/>
      </c>
    </row>
    <row r="600" customFormat="false" ht="15" hidden="false" customHeight="false" outlineLevel="0" collapsed="false">
      <c r="A600" s="8"/>
      <c r="B600" s="8"/>
      <c r="C600" s="8"/>
      <c r="D600" s="8"/>
      <c r="E600" s="8"/>
      <c r="F600" s="18"/>
      <c r="G600" s="21"/>
      <c r="H600" s="11" t="str">
        <f aca="false">IF(E600="","",IFERROR(INDEX(Rates!$B$6:$B$30,MATCH(E600,Rates!$A$6:$A$30,0)),"Not in rate table"))</f>
        <v/>
      </c>
      <c r="I600" s="22" t="str">
        <f aca="false">IF(E600="","",IFERROR(IF(F600&lt;=INDEX(Rates!$C$6:$C$30,MATCH(E600,Rates!$A$6:$A$30,0)),0,IF(D600="Yes",INDEX(Rates!$D$6:$D$30,MATCH(E600,Rates!$A$6:$A$30,0)),INDEX(Rates!$E$6:$E$30,MATCH(E600,Rates!$A$6:$A$30,0)))),0))</f>
        <v/>
      </c>
      <c r="J600" s="23" t="str">
        <f aca="false">IF(E600="","",ROUND(F600*I600,0))</f>
        <v/>
      </c>
      <c r="K600" s="24" t="str">
        <f aca="false">IF(OR(G600="",J600=0),"",IF(MONTH(G600)=3,DATE(YEAR(G600),Settings!$C$9,Settings!$C$8),DATE(YEAR(G600),MONTH(G600)+1,Settings!$C$7)))</f>
        <v/>
      </c>
      <c r="L600" s="21"/>
      <c r="M600" s="8"/>
      <c r="N600" s="10" t="str">
        <f aca="false">IF(E600="","",IF(J600=0,"Below threshold",IF(L600="",IF(Settings!$C$11&gt;K600,"Overdue - not deposited","Pending (not yet due)"),IF(L600&lt;=K600,"Deposited on time","Deposited late"))))</f>
        <v/>
      </c>
      <c r="O600" s="25" t="str">
        <f aca="false">IF(OR(J600="",J600=0,G600=""),"",IF(N600="Deposited on time",0,IF(N600="Pending (not yet due)",0,MAX(0,(YEAR(IF(L600="",Settings!$C$11,L600))-YEAR(G600))*12+MONTH(IF(L600="",Settings!$C$11,L600))-MONTH(G600)+1))))</f>
        <v/>
      </c>
      <c r="P600" s="23" t="str">
        <f aca="false">IF(O600="","",ROUND(J600*Settings!$C$10*O600,0))</f>
        <v/>
      </c>
    </row>
    <row r="601" customFormat="false" ht="15" hidden="false" customHeight="false" outlineLevel="0" collapsed="false">
      <c r="A601" s="8"/>
      <c r="B601" s="8"/>
      <c r="C601" s="8"/>
      <c r="D601" s="8"/>
      <c r="E601" s="8"/>
      <c r="F601" s="18"/>
      <c r="G601" s="21"/>
      <c r="H601" s="11" t="str">
        <f aca="false">IF(E601="","",IFERROR(INDEX(Rates!$B$6:$B$30,MATCH(E601,Rates!$A$6:$A$30,0)),"Not in rate table"))</f>
        <v/>
      </c>
      <c r="I601" s="22" t="str">
        <f aca="false">IF(E601="","",IFERROR(IF(F601&lt;=INDEX(Rates!$C$6:$C$30,MATCH(E601,Rates!$A$6:$A$30,0)),0,IF(D601="Yes",INDEX(Rates!$D$6:$D$30,MATCH(E601,Rates!$A$6:$A$30,0)),INDEX(Rates!$E$6:$E$30,MATCH(E601,Rates!$A$6:$A$30,0)))),0))</f>
        <v/>
      </c>
      <c r="J601" s="23" t="str">
        <f aca="false">IF(E601="","",ROUND(F601*I601,0))</f>
        <v/>
      </c>
      <c r="K601" s="24" t="str">
        <f aca="false">IF(OR(G601="",J601=0),"",IF(MONTH(G601)=3,DATE(YEAR(G601),Settings!$C$9,Settings!$C$8),DATE(YEAR(G601),MONTH(G601)+1,Settings!$C$7)))</f>
        <v/>
      </c>
      <c r="L601" s="21"/>
      <c r="M601" s="8"/>
      <c r="N601" s="10" t="str">
        <f aca="false">IF(E601="","",IF(J601=0,"Below threshold",IF(L601="",IF(Settings!$C$11&gt;K601,"Overdue - not deposited","Pending (not yet due)"),IF(L601&lt;=K601,"Deposited on time","Deposited late"))))</f>
        <v/>
      </c>
      <c r="O601" s="25" t="str">
        <f aca="false">IF(OR(J601="",J601=0,G601=""),"",IF(N601="Deposited on time",0,IF(N601="Pending (not yet due)",0,MAX(0,(YEAR(IF(L601="",Settings!$C$11,L601))-YEAR(G601))*12+MONTH(IF(L601="",Settings!$C$11,L601))-MONTH(G601)+1))))</f>
        <v/>
      </c>
      <c r="P601" s="23" t="str">
        <f aca="false">IF(O601="","",ROUND(J601*Settings!$C$10*O601,0))</f>
        <v/>
      </c>
    </row>
    <row r="602" customFormat="false" ht="15" hidden="false" customHeight="false" outlineLevel="0" collapsed="false">
      <c r="A602" s="8"/>
      <c r="B602" s="8"/>
      <c r="C602" s="8"/>
      <c r="D602" s="8"/>
      <c r="E602" s="8"/>
      <c r="F602" s="18"/>
      <c r="G602" s="21"/>
      <c r="H602" s="11" t="str">
        <f aca="false">IF(E602="","",IFERROR(INDEX(Rates!$B$6:$B$30,MATCH(E602,Rates!$A$6:$A$30,0)),"Not in rate table"))</f>
        <v/>
      </c>
      <c r="I602" s="22" t="str">
        <f aca="false">IF(E602="","",IFERROR(IF(F602&lt;=INDEX(Rates!$C$6:$C$30,MATCH(E602,Rates!$A$6:$A$30,0)),0,IF(D602="Yes",INDEX(Rates!$D$6:$D$30,MATCH(E602,Rates!$A$6:$A$30,0)),INDEX(Rates!$E$6:$E$30,MATCH(E602,Rates!$A$6:$A$30,0)))),0))</f>
        <v/>
      </c>
      <c r="J602" s="23" t="str">
        <f aca="false">IF(E602="","",ROUND(F602*I602,0))</f>
        <v/>
      </c>
      <c r="K602" s="24" t="str">
        <f aca="false">IF(OR(G602="",J602=0),"",IF(MONTH(G602)=3,DATE(YEAR(G602),Settings!$C$9,Settings!$C$8),DATE(YEAR(G602),MONTH(G602)+1,Settings!$C$7)))</f>
        <v/>
      </c>
      <c r="L602" s="21"/>
      <c r="M602" s="8"/>
      <c r="N602" s="10" t="str">
        <f aca="false">IF(E602="","",IF(J602=0,"Below threshold",IF(L602="",IF(Settings!$C$11&gt;K602,"Overdue - not deposited","Pending (not yet due)"),IF(L602&lt;=K602,"Deposited on time","Deposited late"))))</f>
        <v/>
      </c>
      <c r="O602" s="25" t="str">
        <f aca="false">IF(OR(J602="",J602=0,G602=""),"",IF(N602="Deposited on time",0,IF(N602="Pending (not yet due)",0,MAX(0,(YEAR(IF(L602="",Settings!$C$11,L602))-YEAR(G602))*12+MONTH(IF(L602="",Settings!$C$11,L602))-MONTH(G602)+1))))</f>
        <v/>
      </c>
      <c r="P602" s="23" t="str">
        <f aca="false">IF(O602="","",ROUND(J602*Settings!$C$10*O602,0))</f>
        <v/>
      </c>
    </row>
    <row r="603" customFormat="false" ht="15" hidden="false" customHeight="false" outlineLevel="0" collapsed="false">
      <c r="A603" s="8"/>
      <c r="B603" s="8"/>
      <c r="C603" s="8"/>
      <c r="D603" s="8"/>
      <c r="E603" s="8"/>
      <c r="F603" s="18"/>
      <c r="G603" s="21"/>
      <c r="H603" s="11" t="str">
        <f aca="false">IF(E603="","",IFERROR(INDEX(Rates!$B$6:$B$30,MATCH(E603,Rates!$A$6:$A$30,0)),"Not in rate table"))</f>
        <v/>
      </c>
      <c r="I603" s="22" t="str">
        <f aca="false">IF(E603="","",IFERROR(IF(F603&lt;=INDEX(Rates!$C$6:$C$30,MATCH(E603,Rates!$A$6:$A$30,0)),0,IF(D603="Yes",INDEX(Rates!$D$6:$D$30,MATCH(E603,Rates!$A$6:$A$30,0)),INDEX(Rates!$E$6:$E$30,MATCH(E603,Rates!$A$6:$A$30,0)))),0))</f>
        <v/>
      </c>
      <c r="J603" s="23" t="str">
        <f aca="false">IF(E603="","",ROUND(F603*I603,0))</f>
        <v/>
      </c>
      <c r="K603" s="24" t="str">
        <f aca="false">IF(OR(G603="",J603=0),"",IF(MONTH(G603)=3,DATE(YEAR(G603),Settings!$C$9,Settings!$C$8),DATE(YEAR(G603),MONTH(G603)+1,Settings!$C$7)))</f>
        <v/>
      </c>
      <c r="L603" s="21"/>
      <c r="M603" s="8"/>
      <c r="N603" s="10" t="str">
        <f aca="false">IF(E603="","",IF(J603=0,"Below threshold",IF(L603="",IF(Settings!$C$11&gt;K603,"Overdue - not deposited","Pending (not yet due)"),IF(L603&lt;=K603,"Deposited on time","Deposited late"))))</f>
        <v/>
      </c>
      <c r="O603" s="25" t="str">
        <f aca="false">IF(OR(J603="",J603=0,G603=""),"",IF(N603="Deposited on time",0,IF(N603="Pending (not yet due)",0,MAX(0,(YEAR(IF(L603="",Settings!$C$11,L603))-YEAR(G603))*12+MONTH(IF(L603="",Settings!$C$11,L603))-MONTH(G603)+1))))</f>
        <v/>
      </c>
      <c r="P603" s="23" t="str">
        <f aca="false">IF(O603="","",ROUND(J603*Settings!$C$10*O603,0))</f>
        <v/>
      </c>
    </row>
    <row r="604" customFormat="false" ht="15" hidden="false" customHeight="false" outlineLevel="0" collapsed="false">
      <c r="A604" s="8"/>
      <c r="B604" s="8"/>
      <c r="C604" s="8"/>
      <c r="D604" s="8"/>
      <c r="E604" s="8"/>
      <c r="F604" s="18"/>
      <c r="G604" s="21"/>
      <c r="H604" s="11" t="str">
        <f aca="false">IF(E604="","",IFERROR(INDEX(Rates!$B$6:$B$30,MATCH(E604,Rates!$A$6:$A$30,0)),"Not in rate table"))</f>
        <v/>
      </c>
      <c r="I604" s="22" t="str">
        <f aca="false">IF(E604="","",IFERROR(IF(F604&lt;=INDEX(Rates!$C$6:$C$30,MATCH(E604,Rates!$A$6:$A$30,0)),0,IF(D604="Yes",INDEX(Rates!$D$6:$D$30,MATCH(E604,Rates!$A$6:$A$30,0)),INDEX(Rates!$E$6:$E$30,MATCH(E604,Rates!$A$6:$A$30,0)))),0))</f>
        <v/>
      </c>
      <c r="J604" s="23" t="str">
        <f aca="false">IF(E604="","",ROUND(F604*I604,0))</f>
        <v/>
      </c>
      <c r="K604" s="24" t="str">
        <f aca="false">IF(OR(G604="",J604=0),"",IF(MONTH(G604)=3,DATE(YEAR(G604),Settings!$C$9,Settings!$C$8),DATE(YEAR(G604),MONTH(G604)+1,Settings!$C$7)))</f>
        <v/>
      </c>
      <c r="L604" s="21"/>
      <c r="M604" s="8"/>
      <c r="N604" s="10" t="str">
        <f aca="false">IF(E604="","",IF(J604=0,"Below threshold",IF(L604="",IF(Settings!$C$11&gt;K604,"Overdue - not deposited","Pending (not yet due)"),IF(L604&lt;=K604,"Deposited on time","Deposited late"))))</f>
        <v/>
      </c>
      <c r="O604" s="25" t="str">
        <f aca="false">IF(OR(J604="",J604=0,G604=""),"",IF(N604="Deposited on time",0,IF(N604="Pending (not yet due)",0,MAX(0,(YEAR(IF(L604="",Settings!$C$11,L604))-YEAR(G604))*12+MONTH(IF(L604="",Settings!$C$11,L604))-MONTH(G604)+1))))</f>
        <v/>
      </c>
      <c r="P604" s="23" t="str">
        <f aca="false">IF(O604="","",ROUND(J604*Settings!$C$10*O604,0))</f>
        <v/>
      </c>
    </row>
    <row r="605" customFormat="false" ht="15" hidden="false" customHeight="false" outlineLevel="0" collapsed="false">
      <c r="A605" s="8"/>
      <c r="B605" s="8"/>
      <c r="C605" s="8"/>
      <c r="D605" s="8"/>
      <c r="E605" s="8"/>
      <c r="F605" s="18"/>
      <c r="G605" s="21"/>
      <c r="H605" s="11" t="str">
        <f aca="false">IF(E605="","",IFERROR(INDEX(Rates!$B$6:$B$30,MATCH(E605,Rates!$A$6:$A$30,0)),"Not in rate table"))</f>
        <v/>
      </c>
      <c r="I605" s="22" t="str">
        <f aca="false">IF(E605="","",IFERROR(IF(F605&lt;=INDEX(Rates!$C$6:$C$30,MATCH(E605,Rates!$A$6:$A$30,0)),0,IF(D605="Yes",INDEX(Rates!$D$6:$D$30,MATCH(E605,Rates!$A$6:$A$30,0)),INDEX(Rates!$E$6:$E$30,MATCH(E605,Rates!$A$6:$A$30,0)))),0))</f>
        <v/>
      </c>
      <c r="J605" s="23" t="str">
        <f aca="false">IF(E605="","",ROUND(F605*I605,0))</f>
        <v/>
      </c>
      <c r="K605" s="24" t="str">
        <f aca="false">IF(OR(G605="",J605=0),"",IF(MONTH(G605)=3,DATE(YEAR(G605),Settings!$C$9,Settings!$C$8),DATE(YEAR(G605),MONTH(G605)+1,Settings!$C$7)))</f>
        <v/>
      </c>
      <c r="L605" s="21"/>
      <c r="M605" s="8"/>
      <c r="N605" s="10" t="str">
        <f aca="false">IF(E605="","",IF(J605=0,"Below threshold",IF(L605="",IF(Settings!$C$11&gt;K605,"Overdue - not deposited","Pending (not yet due)"),IF(L605&lt;=K605,"Deposited on time","Deposited late"))))</f>
        <v/>
      </c>
      <c r="O605" s="25" t="str">
        <f aca="false">IF(OR(J605="",J605=0,G605=""),"",IF(N605="Deposited on time",0,IF(N605="Pending (not yet due)",0,MAX(0,(YEAR(IF(L605="",Settings!$C$11,L605))-YEAR(G605))*12+MONTH(IF(L605="",Settings!$C$11,L605))-MONTH(G605)+1))))</f>
        <v/>
      </c>
      <c r="P605" s="23" t="str">
        <f aca="false">IF(O605="","",ROUND(J605*Settings!$C$10*O605,0))</f>
        <v/>
      </c>
    </row>
    <row r="606" customFormat="false" ht="15" hidden="false" customHeight="false" outlineLevel="0" collapsed="false">
      <c r="A606" s="8"/>
      <c r="B606" s="8"/>
      <c r="C606" s="8"/>
      <c r="D606" s="8"/>
      <c r="E606" s="8"/>
      <c r="F606" s="18"/>
      <c r="G606" s="21"/>
      <c r="H606" s="11" t="str">
        <f aca="false">IF(E606="","",IFERROR(INDEX(Rates!$B$6:$B$30,MATCH(E606,Rates!$A$6:$A$30,0)),"Not in rate table"))</f>
        <v/>
      </c>
      <c r="I606" s="22" t="str">
        <f aca="false">IF(E606="","",IFERROR(IF(F606&lt;=INDEX(Rates!$C$6:$C$30,MATCH(E606,Rates!$A$6:$A$30,0)),0,IF(D606="Yes",INDEX(Rates!$D$6:$D$30,MATCH(E606,Rates!$A$6:$A$30,0)),INDEX(Rates!$E$6:$E$30,MATCH(E606,Rates!$A$6:$A$30,0)))),0))</f>
        <v/>
      </c>
      <c r="J606" s="23" t="str">
        <f aca="false">IF(E606="","",ROUND(F606*I606,0))</f>
        <v/>
      </c>
      <c r="K606" s="24" t="str">
        <f aca="false">IF(OR(G606="",J606=0),"",IF(MONTH(G606)=3,DATE(YEAR(G606),Settings!$C$9,Settings!$C$8),DATE(YEAR(G606),MONTH(G606)+1,Settings!$C$7)))</f>
        <v/>
      </c>
      <c r="L606" s="21"/>
      <c r="M606" s="8"/>
      <c r="N606" s="10" t="str">
        <f aca="false">IF(E606="","",IF(J606=0,"Below threshold",IF(L606="",IF(Settings!$C$11&gt;K606,"Overdue - not deposited","Pending (not yet due)"),IF(L606&lt;=K606,"Deposited on time","Deposited late"))))</f>
        <v/>
      </c>
      <c r="O606" s="25" t="str">
        <f aca="false">IF(OR(J606="",J606=0,G606=""),"",IF(N606="Deposited on time",0,IF(N606="Pending (not yet due)",0,MAX(0,(YEAR(IF(L606="",Settings!$C$11,L606))-YEAR(G606))*12+MONTH(IF(L606="",Settings!$C$11,L606))-MONTH(G606)+1))))</f>
        <v/>
      </c>
      <c r="P606" s="23" t="str">
        <f aca="false">IF(O606="","",ROUND(J606*Settings!$C$10*O606,0))</f>
        <v/>
      </c>
    </row>
    <row r="607" customFormat="false" ht="15" hidden="false" customHeight="false" outlineLevel="0" collapsed="false">
      <c r="A607" s="8"/>
      <c r="B607" s="8"/>
      <c r="C607" s="8"/>
      <c r="D607" s="8"/>
      <c r="E607" s="8"/>
      <c r="F607" s="18"/>
      <c r="G607" s="21"/>
      <c r="H607" s="11" t="str">
        <f aca="false">IF(E607="","",IFERROR(INDEX(Rates!$B$6:$B$30,MATCH(E607,Rates!$A$6:$A$30,0)),"Not in rate table"))</f>
        <v/>
      </c>
      <c r="I607" s="22" t="str">
        <f aca="false">IF(E607="","",IFERROR(IF(F607&lt;=INDEX(Rates!$C$6:$C$30,MATCH(E607,Rates!$A$6:$A$30,0)),0,IF(D607="Yes",INDEX(Rates!$D$6:$D$30,MATCH(E607,Rates!$A$6:$A$30,0)),INDEX(Rates!$E$6:$E$30,MATCH(E607,Rates!$A$6:$A$30,0)))),0))</f>
        <v/>
      </c>
      <c r="J607" s="23" t="str">
        <f aca="false">IF(E607="","",ROUND(F607*I607,0))</f>
        <v/>
      </c>
      <c r="K607" s="24" t="str">
        <f aca="false">IF(OR(G607="",J607=0),"",IF(MONTH(G607)=3,DATE(YEAR(G607),Settings!$C$9,Settings!$C$8),DATE(YEAR(G607),MONTH(G607)+1,Settings!$C$7)))</f>
        <v/>
      </c>
      <c r="L607" s="21"/>
      <c r="M607" s="8"/>
      <c r="N607" s="10" t="str">
        <f aca="false">IF(E607="","",IF(J607=0,"Below threshold",IF(L607="",IF(Settings!$C$11&gt;K607,"Overdue - not deposited","Pending (not yet due)"),IF(L607&lt;=K607,"Deposited on time","Deposited late"))))</f>
        <v/>
      </c>
      <c r="O607" s="25" t="str">
        <f aca="false">IF(OR(J607="",J607=0,G607=""),"",IF(N607="Deposited on time",0,IF(N607="Pending (not yet due)",0,MAX(0,(YEAR(IF(L607="",Settings!$C$11,L607))-YEAR(G607))*12+MONTH(IF(L607="",Settings!$C$11,L607))-MONTH(G607)+1))))</f>
        <v/>
      </c>
      <c r="P607" s="23" t="str">
        <f aca="false">IF(O607="","",ROUND(J607*Settings!$C$10*O607,0))</f>
        <v/>
      </c>
    </row>
    <row r="608" customFormat="false" ht="15" hidden="false" customHeight="false" outlineLevel="0" collapsed="false">
      <c r="A608" s="8"/>
      <c r="B608" s="8"/>
      <c r="C608" s="8"/>
      <c r="D608" s="8"/>
      <c r="E608" s="8"/>
      <c r="F608" s="18"/>
      <c r="G608" s="21"/>
      <c r="H608" s="11" t="str">
        <f aca="false">IF(E608="","",IFERROR(INDEX(Rates!$B$6:$B$30,MATCH(E608,Rates!$A$6:$A$30,0)),"Not in rate table"))</f>
        <v/>
      </c>
      <c r="I608" s="22" t="str">
        <f aca="false">IF(E608="","",IFERROR(IF(F608&lt;=INDEX(Rates!$C$6:$C$30,MATCH(E608,Rates!$A$6:$A$30,0)),0,IF(D608="Yes",INDEX(Rates!$D$6:$D$30,MATCH(E608,Rates!$A$6:$A$30,0)),INDEX(Rates!$E$6:$E$30,MATCH(E608,Rates!$A$6:$A$30,0)))),0))</f>
        <v/>
      </c>
      <c r="J608" s="23" t="str">
        <f aca="false">IF(E608="","",ROUND(F608*I608,0))</f>
        <v/>
      </c>
      <c r="K608" s="24" t="str">
        <f aca="false">IF(OR(G608="",J608=0),"",IF(MONTH(G608)=3,DATE(YEAR(G608),Settings!$C$9,Settings!$C$8),DATE(YEAR(G608),MONTH(G608)+1,Settings!$C$7)))</f>
        <v/>
      </c>
      <c r="L608" s="21"/>
      <c r="M608" s="8"/>
      <c r="N608" s="10" t="str">
        <f aca="false">IF(E608="","",IF(J608=0,"Below threshold",IF(L608="",IF(Settings!$C$11&gt;K608,"Overdue - not deposited","Pending (not yet due)"),IF(L608&lt;=K608,"Deposited on time","Deposited late"))))</f>
        <v/>
      </c>
      <c r="O608" s="25" t="str">
        <f aca="false">IF(OR(J608="",J608=0,G608=""),"",IF(N608="Deposited on time",0,IF(N608="Pending (not yet due)",0,MAX(0,(YEAR(IF(L608="",Settings!$C$11,L608))-YEAR(G608))*12+MONTH(IF(L608="",Settings!$C$11,L608))-MONTH(G608)+1))))</f>
        <v/>
      </c>
      <c r="P608" s="23" t="str">
        <f aca="false">IF(O608="","",ROUND(J608*Settings!$C$10*O608,0))</f>
        <v/>
      </c>
    </row>
    <row r="609" customFormat="false" ht="15" hidden="false" customHeight="false" outlineLevel="0" collapsed="false">
      <c r="A609" s="8"/>
      <c r="B609" s="8"/>
      <c r="C609" s="8"/>
      <c r="D609" s="8"/>
      <c r="E609" s="8"/>
      <c r="F609" s="18"/>
      <c r="G609" s="21"/>
      <c r="H609" s="11" t="str">
        <f aca="false">IF(E609="","",IFERROR(INDEX(Rates!$B$6:$B$30,MATCH(E609,Rates!$A$6:$A$30,0)),"Not in rate table"))</f>
        <v/>
      </c>
      <c r="I609" s="22" t="str">
        <f aca="false">IF(E609="","",IFERROR(IF(F609&lt;=INDEX(Rates!$C$6:$C$30,MATCH(E609,Rates!$A$6:$A$30,0)),0,IF(D609="Yes",INDEX(Rates!$D$6:$D$30,MATCH(E609,Rates!$A$6:$A$30,0)),INDEX(Rates!$E$6:$E$30,MATCH(E609,Rates!$A$6:$A$30,0)))),0))</f>
        <v/>
      </c>
      <c r="J609" s="23" t="str">
        <f aca="false">IF(E609="","",ROUND(F609*I609,0))</f>
        <v/>
      </c>
      <c r="K609" s="24" t="str">
        <f aca="false">IF(OR(G609="",J609=0),"",IF(MONTH(G609)=3,DATE(YEAR(G609),Settings!$C$9,Settings!$C$8),DATE(YEAR(G609),MONTH(G609)+1,Settings!$C$7)))</f>
        <v/>
      </c>
      <c r="L609" s="21"/>
      <c r="M609" s="8"/>
      <c r="N609" s="10" t="str">
        <f aca="false">IF(E609="","",IF(J609=0,"Below threshold",IF(L609="",IF(Settings!$C$11&gt;K609,"Overdue - not deposited","Pending (not yet due)"),IF(L609&lt;=K609,"Deposited on time","Deposited late"))))</f>
        <v/>
      </c>
      <c r="O609" s="25" t="str">
        <f aca="false">IF(OR(J609="",J609=0,G609=""),"",IF(N609="Deposited on time",0,IF(N609="Pending (not yet due)",0,MAX(0,(YEAR(IF(L609="",Settings!$C$11,L609))-YEAR(G609))*12+MONTH(IF(L609="",Settings!$C$11,L609))-MONTH(G609)+1))))</f>
        <v/>
      </c>
      <c r="P609" s="23" t="str">
        <f aca="false">IF(O609="","",ROUND(J609*Settings!$C$10*O609,0))</f>
        <v/>
      </c>
    </row>
    <row r="610" customFormat="false" ht="15" hidden="false" customHeight="false" outlineLevel="0" collapsed="false">
      <c r="A610" s="8"/>
      <c r="B610" s="8"/>
      <c r="C610" s="8"/>
      <c r="D610" s="8"/>
      <c r="E610" s="8"/>
      <c r="F610" s="18"/>
      <c r="G610" s="21"/>
      <c r="H610" s="11" t="str">
        <f aca="false">IF(E610="","",IFERROR(INDEX(Rates!$B$6:$B$30,MATCH(E610,Rates!$A$6:$A$30,0)),"Not in rate table"))</f>
        <v/>
      </c>
      <c r="I610" s="22" t="str">
        <f aca="false">IF(E610="","",IFERROR(IF(F610&lt;=INDEX(Rates!$C$6:$C$30,MATCH(E610,Rates!$A$6:$A$30,0)),0,IF(D610="Yes",INDEX(Rates!$D$6:$D$30,MATCH(E610,Rates!$A$6:$A$30,0)),INDEX(Rates!$E$6:$E$30,MATCH(E610,Rates!$A$6:$A$30,0)))),0))</f>
        <v/>
      </c>
      <c r="J610" s="23" t="str">
        <f aca="false">IF(E610="","",ROUND(F610*I610,0))</f>
        <v/>
      </c>
      <c r="K610" s="24" t="str">
        <f aca="false">IF(OR(G610="",J610=0),"",IF(MONTH(G610)=3,DATE(YEAR(G610),Settings!$C$9,Settings!$C$8),DATE(YEAR(G610),MONTH(G610)+1,Settings!$C$7)))</f>
        <v/>
      </c>
      <c r="L610" s="21"/>
      <c r="M610" s="8"/>
      <c r="N610" s="10" t="str">
        <f aca="false">IF(E610="","",IF(J610=0,"Below threshold",IF(L610="",IF(Settings!$C$11&gt;K610,"Overdue - not deposited","Pending (not yet due)"),IF(L610&lt;=K610,"Deposited on time","Deposited late"))))</f>
        <v/>
      </c>
      <c r="O610" s="25" t="str">
        <f aca="false">IF(OR(J610="",J610=0,G610=""),"",IF(N610="Deposited on time",0,IF(N610="Pending (not yet due)",0,MAX(0,(YEAR(IF(L610="",Settings!$C$11,L610))-YEAR(G610))*12+MONTH(IF(L610="",Settings!$C$11,L610))-MONTH(G610)+1))))</f>
        <v/>
      </c>
      <c r="P610" s="23" t="str">
        <f aca="false">IF(O610="","",ROUND(J610*Settings!$C$10*O610,0))</f>
        <v/>
      </c>
    </row>
    <row r="611" customFormat="false" ht="15" hidden="false" customHeight="false" outlineLevel="0" collapsed="false">
      <c r="A611" s="8"/>
      <c r="B611" s="8"/>
      <c r="C611" s="8"/>
      <c r="D611" s="8"/>
      <c r="E611" s="8"/>
      <c r="F611" s="18"/>
      <c r="G611" s="21"/>
      <c r="H611" s="11" t="str">
        <f aca="false">IF(E611="","",IFERROR(INDEX(Rates!$B$6:$B$30,MATCH(E611,Rates!$A$6:$A$30,0)),"Not in rate table"))</f>
        <v/>
      </c>
      <c r="I611" s="22" t="str">
        <f aca="false">IF(E611="","",IFERROR(IF(F611&lt;=INDEX(Rates!$C$6:$C$30,MATCH(E611,Rates!$A$6:$A$30,0)),0,IF(D611="Yes",INDEX(Rates!$D$6:$D$30,MATCH(E611,Rates!$A$6:$A$30,0)),INDEX(Rates!$E$6:$E$30,MATCH(E611,Rates!$A$6:$A$30,0)))),0))</f>
        <v/>
      </c>
      <c r="J611" s="23" t="str">
        <f aca="false">IF(E611="","",ROUND(F611*I611,0))</f>
        <v/>
      </c>
      <c r="K611" s="24" t="str">
        <f aca="false">IF(OR(G611="",J611=0),"",IF(MONTH(G611)=3,DATE(YEAR(G611),Settings!$C$9,Settings!$C$8),DATE(YEAR(G611),MONTH(G611)+1,Settings!$C$7)))</f>
        <v/>
      </c>
      <c r="L611" s="21"/>
      <c r="M611" s="8"/>
      <c r="N611" s="10" t="str">
        <f aca="false">IF(E611="","",IF(J611=0,"Below threshold",IF(L611="",IF(Settings!$C$11&gt;K611,"Overdue - not deposited","Pending (not yet due)"),IF(L611&lt;=K611,"Deposited on time","Deposited late"))))</f>
        <v/>
      </c>
      <c r="O611" s="25" t="str">
        <f aca="false">IF(OR(J611="",J611=0,G611=""),"",IF(N611="Deposited on time",0,IF(N611="Pending (not yet due)",0,MAX(0,(YEAR(IF(L611="",Settings!$C$11,L611))-YEAR(G611))*12+MONTH(IF(L611="",Settings!$C$11,L611))-MONTH(G611)+1))))</f>
        <v/>
      </c>
      <c r="P611" s="23" t="str">
        <f aca="false">IF(O611="","",ROUND(J611*Settings!$C$10*O611,0))</f>
        <v/>
      </c>
    </row>
    <row r="612" customFormat="false" ht="15" hidden="false" customHeight="false" outlineLevel="0" collapsed="false">
      <c r="A612" s="8"/>
      <c r="B612" s="8"/>
      <c r="C612" s="8"/>
      <c r="D612" s="8"/>
      <c r="E612" s="8"/>
      <c r="F612" s="18"/>
      <c r="G612" s="21"/>
      <c r="H612" s="11" t="str">
        <f aca="false">IF(E612="","",IFERROR(INDEX(Rates!$B$6:$B$30,MATCH(E612,Rates!$A$6:$A$30,0)),"Not in rate table"))</f>
        <v/>
      </c>
      <c r="I612" s="22" t="str">
        <f aca="false">IF(E612="","",IFERROR(IF(F612&lt;=INDEX(Rates!$C$6:$C$30,MATCH(E612,Rates!$A$6:$A$30,0)),0,IF(D612="Yes",INDEX(Rates!$D$6:$D$30,MATCH(E612,Rates!$A$6:$A$30,0)),INDEX(Rates!$E$6:$E$30,MATCH(E612,Rates!$A$6:$A$30,0)))),0))</f>
        <v/>
      </c>
      <c r="J612" s="23" t="str">
        <f aca="false">IF(E612="","",ROUND(F612*I612,0))</f>
        <v/>
      </c>
      <c r="K612" s="24" t="str">
        <f aca="false">IF(OR(G612="",J612=0),"",IF(MONTH(G612)=3,DATE(YEAR(G612),Settings!$C$9,Settings!$C$8),DATE(YEAR(G612),MONTH(G612)+1,Settings!$C$7)))</f>
        <v/>
      </c>
      <c r="L612" s="21"/>
      <c r="M612" s="8"/>
      <c r="N612" s="10" t="str">
        <f aca="false">IF(E612="","",IF(J612=0,"Below threshold",IF(L612="",IF(Settings!$C$11&gt;K612,"Overdue - not deposited","Pending (not yet due)"),IF(L612&lt;=K612,"Deposited on time","Deposited late"))))</f>
        <v/>
      </c>
      <c r="O612" s="25" t="str">
        <f aca="false">IF(OR(J612="",J612=0,G612=""),"",IF(N612="Deposited on time",0,IF(N612="Pending (not yet due)",0,MAX(0,(YEAR(IF(L612="",Settings!$C$11,L612))-YEAR(G612))*12+MONTH(IF(L612="",Settings!$C$11,L612))-MONTH(G612)+1))))</f>
        <v/>
      </c>
      <c r="P612" s="23" t="str">
        <f aca="false">IF(O612="","",ROUND(J612*Settings!$C$10*O612,0))</f>
        <v/>
      </c>
    </row>
    <row r="613" customFormat="false" ht="15" hidden="false" customHeight="false" outlineLevel="0" collapsed="false">
      <c r="A613" s="8"/>
      <c r="B613" s="8"/>
      <c r="C613" s="8"/>
      <c r="D613" s="8"/>
      <c r="E613" s="8"/>
      <c r="F613" s="18"/>
      <c r="G613" s="21"/>
      <c r="H613" s="11" t="str">
        <f aca="false">IF(E613="","",IFERROR(INDEX(Rates!$B$6:$B$30,MATCH(E613,Rates!$A$6:$A$30,0)),"Not in rate table"))</f>
        <v/>
      </c>
      <c r="I613" s="22" t="str">
        <f aca="false">IF(E613="","",IFERROR(IF(F613&lt;=INDEX(Rates!$C$6:$C$30,MATCH(E613,Rates!$A$6:$A$30,0)),0,IF(D613="Yes",INDEX(Rates!$D$6:$D$30,MATCH(E613,Rates!$A$6:$A$30,0)),INDEX(Rates!$E$6:$E$30,MATCH(E613,Rates!$A$6:$A$30,0)))),0))</f>
        <v/>
      </c>
      <c r="J613" s="23" t="str">
        <f aca="false">IF(E613="","",ROUND(F613*I613,0))</f>
        <v/>
      </c>
      <c r="K613" s="24" t="str">
        <f aca="false">IF(OR(G613="",J613=0),"",IF(MONTH(G613)=3,DATE(YEAR(G613),Settings!$C$9,Settings!$C$8),DATE(YEAR(G613),MONTH(G613)+1,Settings!$C$7)))</f>
        <v/>
      </c>
      <c r="L613" s="21"/>
      <c r="M613" s="8"/>
      <c r="N613" s="10" t="str">
        <f aca="false">IF(E613="","",IF(J613=0,"Below threshold",IF(L613="",IF(Settings!$C$11&gt;K613,"Overdue - not deposited","Pending (not yet due)"),IF(L613&lt;=K613,"Deposited on time","Deposited late"))))</f>
        <v/>
      </c>
      <c r="O613" s="25" t="str">
        <f aca="false">IF(OR(J613="",J613=0,G613=""),"",IF(N613="Deposited on time",0,IF(N613="Pending (not yet due)",0,MAX(0,(YEAR(IF(L613="",Settings!$C$11,L613))-YEAR(G613))*12+MONTH(IF(L613="",Settings!$C$11,L613))-MONTH(G613)+1))))</f>
        <v/>
      </c>
      <c r="P613" s="23" t="str">
        <f aca="false">IF(O613="","",ROUND(J613*Settings!$C$10*O613,0))</f>
        <v/>
      </c>
    </row>
    <row r="614" customFormat="false" ht="15" hidden="false" customHeight="false" outlineLevel="0" collapsed="false">
      <c r="A614" s="8"/>
      <c r="B614" s="8"/>
      <c r="C614" s="8"/>
      <c r="D614" s="8"/>
      <c r="E614" s="8"/>
      <c r="F614" s="18"/>
      <c r="G614" s="21"/>
      <c r="H614" s="11" t="str">
        <f aca="false">IF(E614="","",IFERROR(INDEX(Rates!$B$6:$B$30,MATCH(E614,Rates!$A$6:$A$30,0)),"Not in rate table"))</f>
        <v/>
      </c>
      <c r="I614" s="22" t="str">
        <f aca="false">IF(E614="","",IFERROR(IF(F614&lt;=INDEX(Rates!$C$6:$C$30,MATCH(E614,Rates!$A$6:$A$30,0)),0,IF(D614="Yes",INDEX(Rates!$D$6:$D$30,MATCH(E614,Rates!$A$6:$A$30,0)),INDEX(Rates!$E$6:$E$30,MATCH(E614,Rates!$A$6:$A$30,0)))),0))</f>
        <v/>
      </c>
      <c r="J614" s="23" t="str">
        <f aca="false">IF(E614="","",ROUND(F614*I614,0))</f>
        <v/>
      </c>
      <c r="K614" s="24" t="str">
        <f aca="false">IF(OR(G614="",J614=0),"",IF(MONTH(G614)=3,DATE(YEAR(G614),Settings!$C$9,Settings!$C$8),DATE(YEAR(G614),MONTH(G614)+1,Settings!$C$7)))</f>
        <v/>
      </c>
      <c r="L614" s="21"/>
      <c r="M614" s="8"/>
      <c r="N614" s="10" t="str">
        <f aca="false">IF(E614="","",IF(J614=0,"Below threshold",IF(L614="",IF(Settings!$C$11&gt;K614,"Overdue - not deposited","Pending (not yet due)"),IF(L614&lt;=K614,"Deposited on time","Deposited late"))))</f>
        <v/>
      </c>
      <c r="O614" s="25" t="str">
        <f aca="false">IF(OR(J614="",J614=0,G614=""),"",IF(N614="Deposited on time",0,IF(N614="Pending (not yet due)",0,MAX(0,(YEAR(IF(L614="",Settings!$C$11,L614))-YEAR(G614))*12+MONTH(IF(L614="",Settings!$C$11,L614))-MONTH(G614)+1))))</f>
        <v/>
      </c>
      <c r="P614" s="23" t="str">
        <f aca="false">IF(O614="","",ROUND(J614*Settings!$C$10*O614,0))</f>
        <v/>
      </c>
    </row>
    <row r="615" customFormat="false" ht="15" hidden="false" customHeight="false" outlineLevel="0" collapsed="false">
      <c r="A615" s="8"/>
      <c r="B615" s="8"/>
      <c r="C615" s="8"/>
      <c r="D615" s="8"/>
      <c r="E615" s="8"/>
      <c r="F615" s="18"/>
      <c r="G615" s="21"/>
      <c r="H615" s="11" t="str">
        <f aca="false">IF(E615="","",IFERROR(INDEX(Rates!$B$6:$B$30,MATCH(E615,Rates!$A$6:$A$30,0)),"Not in rate table"))</f>
        <v/>
      </c>
      <c r="I615" s="22" t="str">
        <f aca="false">IF(E615="","",IFERROR(IF(F615&lt;=INDEX(Rates!$C$6:$C$30,MATCH(E615,Rates!$A$6:$A$30,0)),0,IF(D615="Yes",INDEX(Rates!$D$6:$D$30,MATCH(E615,Rates!$A$6:$A$30,0)),INDEX(Rates!$E$6:$E$30,MATCH(E615,Rates!$A$6:$A$30,0)))),0))</f>
        <v/>
      </c>
      <c r="J615" s="23" t="str">
        <f aca="false">IF(E615="","",ROUND(F615*I615,0))</f>
        <v/>
      </c>
      <c r="K615" s="24" t="str">
        <f aca="false">IF(OR(G615="",J615=0),"",IF(MONTH(G615)=3,DATE(YEAR(G615),Settings!$C$9,Settings!$C$8),DATE(YEAR(G615),MONTH(G615)+1,Settings!$C$7)))</f>
        <v/>
      </c>
      <c r="L615" s="21"/>
      <c r="M615" s="8"/>
      <c r="N615" s="10" t="str">
        <f aca="false">IF(E615="","",IF(J615=0,"Below threshold",IF(L615="",IF(Settings!$C$11&gt;K615,"Overdue - not deposited","Pending (not yet due)"),IF(L615&lt;=K615,"Deposited on time","Deposited late"))))</f>
        <v/>
      </c>
      <c r="O615" s="25" t="str">
        <f aca="false">IF(OR(J615="",J615=0,G615=""),"",IF(N615="Deposited on time",0,IF(N615="Pending (not yet due)",0,MAX(0,(YEAR(IF(L615="",Settings!$C$11,L615))-YEAR(G615))*12+MONTH(IF(L615="",Settings!$C$11,L615))-MONTH(G615)+1))))</f>
        <v/>
      </c>
      <c r="P615" s="23" t="str">
        <f aca="false">IF(O615="","",ROUND(J615*Settings!$C$10*O615,0))</f>
        <v/>
      </c>
    </row>
    <row r="616" customFormat="false" ht="15" hidden="false" customHeight="false" outlineLevel="0" collapsed="false">
      <c r="A616" s="8"/>
      <c r="B616" s="8"/>
      <c r="C616" s="8"/>
      <c r="D616" s="8"/>
      <c r="E616" s="8"/>
      <c r="F616" s="18"/>
      <c r="G616" s="21"/>
      <c r="H616" s="11" t="str">
        <f aca="false">IF(E616="","",IFERROR(INDEX(Rates!$B$6:$B$30,MATCH(E616,Rates!$A$6:$A$30,0)),"Not in rate table"))</f>
        <v/>
      </c>
      <c r="I616" s="22" t="str">
        <f aca="false">IF(E616="","",IFERROR(IF(F616&lt;=INDEX(Rates!$C$6:$C$30,MATCH(E616,Rates!$A$6:$A$30,0)),0,IF(D616="Yes",INDEX(Rates!$D$6:$D$30,MATCH(E616,Rates!$A$6:$A$30,0)),INDEX(Rates!$E$6:$E$30,MATCH(E616,Rates!$A$6:$A$30,0)))),0))</f>
        <v/>
      </c>
      <c r="J616" s="23" t="str">
        <f aca="false">IF(E616="","",ROUND(F616*I616,0))</f>
        <v/>
      </c>
      <c r="K616" s="24" t="str">
        <f aca="false">IF(OR(G616="",J616=0),"",IF(MONTH(G616)=3,DATE(YEAR(G616),Settings!$C$9,Settings!$C$8),DATE(YEAR(G616),MONTH(G616)+1,Settings!$C$7)))</f>
        <v/>
      </c>
      <c r="L616" s="21"/>
      <c r="M616" s="8"/>
      <c r="N616" s="10" t="str">
        <f aca="false">IF(E616="","",IF(J616=0,"Below threshold",IF(L616="",IF(Settings!$C$11&gt;K616,"Overdue - not deposited","Pending (not yet due)"),IF(L616&lt;=K616,"Deposited on time","Deposited late"))))</f>
        <v/>
      </c>
      <c r="O616" s="25" t="str">
        <f aca="false">IF(OR(J616="",J616=0,G616=""),"",IF(N616="Deposited on time",0,IF(N616="Pending (not yet due)",0,MAX(0,(YEAR(IF(L616="",Settings!$C$11,L616))-YEAR(G616))*12+MONTH(IF(L616="",Settings!$C$11,L616))-MONTH(G616)+1))))</f>
        <v/>
      </c>
      <c r="P616" s="23" t="str">
        <f aca="false">IF(O616="","",ROUND(J616*Settings!$C$10*O616,0))</f>
        <v/>
      </c>
    </row>
    <row r="617" customFormat="false" ht="15" hidden="false" customHeight="false" outlineLevel="0" collapsed="false">
      <c r="A617" s="8"/>
      <c r="B617" s="8"/>
      <c r="C617" s="8"/>
      <c r="D617" s="8"/>
      <c r="E617" s="8"/>
      <c r="F617" s="18"/>
      <c r="G617" s="21"/>
      <c r="H617" s="11" t="str">
        <f aca="false">IF(E617="","",IFERROR(INDEX(Rates!$B$6:$B$30,MATCH(E617,Rates!$A$6:$A$30,0)),"Not in rate table"))</f>
        <v/>
      </c>
      <c r="I617" s="22" t="str">
        <f aca="false">IF(E617="","",IFERROR(IF(F617&lt;=INDEX(Rates!$C$6:$C$30,MATCH(E617,Rates!$A$6:$A$30,0)),0,IF(D617="Yes",INDEX(Rates!$D$6:$D$30,MATCH(E617,Rates!$A$6:$A$30,0)),INDEX(Rates!$E$6:$E$30,MATCH(E617,Rates!$A$6:$A$30,0)))),0))</f>
        <v/>
      </c>
      <c r="J617" s="23" t="str">
        <f aca="false">IF(E617="","",ROUND(F617*I617,0))</f>
        <v/>
      </c>
      <c r="K617" s="24" t="str">
        <f aca="false">IF(OR(G617="",J617=0),"",IF(MONTH(G617)=3,DATE(YEAR(G617),Settings!$C$9,Settings!$C$8),DATE(YEAR(G617),MONTH(G617)+1,Settings!$C$7)))</f>
        <v/>
      </c>
      <c r="L617" s="21"/>
      <c r="M617" s="8"/>
      <c r="N617" s="10" t="str">
        <f aca="false">IF(E617="","",IF(J617=0,"Below threshold",IF(L617="",IF(Settings!$C$11&gt;K617,"Overdue - not deposited","Pending (not yet due)"),IF(L617&lt;=K617,"Deposited on time","Deposited late"))))</f>
        <v/>
      </c>
      <c r="O617" s="25" t="str">
        <f aca="false">IF(OR(J617="",J617=0,G617=""),"",IF(N617="Deposited on time",0,IF(N617="Pending (not yet due)",0,MAX(0,(YEAR(IF(L617="",Settings!$C$11,L617))-YEAR(G617))*12+MONTH(IF(L617="",Settings!$C$11,L617))-MONTH(G617)+1))))</f>
        <v/>
      </c>
      <c r="P617" s="23" t="str">
        <f aca="false">IF(O617="","",ROUND(J617*Settings!$C$10*O617,0))</f>
        <v/>
      </c>
    </row>
    <row r="618" customFormat="false" ht="15" hidden="false" customHeight="false" outlineLevel="0" collapsed="false">
      <c r="A618" s="8"/>
      <c r="B618" s="8"/>
      <c r="C618" s="8"/>
      <c r="D618" s="8"/>
      <c r="E618" s="8"/>
      <c r="F618" s="18"/>
      <c r="G618" s="21"/>
      <c r="H618" s="11" t="str">
        <f aca="false">IF(E618="","",IFERROR(INDEX(Rates!$B$6:$B$30,MATCH(E618,Rates!$A$6:$A$30,0)),"Not in rate table"))</f>
        <v/>
      </c>
      <c r="I618" s="22" t="str">
        <f aca="false">IF(E618="","",IFERROR(IF(F618&lt;=INDEX(Rates!$C$6:$C$30,MATCH(E618,Rates!$A$6:$A$30,0)),0,IF(D618="Yes",INDEX(Rates!$D$6:$D$30,MATCH(E618,Rates!$A$6:$A$30,0)),INDEX(Rates!$E$6:$E$30,MATCH(E618,Rates!$A$6:$A$30,0)))),0))</f>
        <v/>
      </c>
      <c r="J618" s="23" t="str">
        <f aca="false">IF(E618="","",ROUND(F618*I618,0))</f>
        <v/>
      </c>
      <c r="K618" s="24" t="str">
        <f aca="false">IF(OR(G618="",J618=0),"",IF(MONTH(G618)=3,DATE(YEAR(G618),Settings!$C$9,Settings!$C$8),DATE(YEAR(G618),MONTH(G618)+1,Settings!$C$7)))</f>
        <v/>
      </c>
      <c r="L618" s="21"/>
      <c r="M618" s="8"/>
      <c r="N618" s="10" t="str">
        <f aca="false">IF(E618="","",IF(J618=0,"Below threshold",IF(L618="",IF(Settings!$C$11&gt;K618,"Overdue - not deposited","Pending (not yet due)"),IF(L618&lt;=K618,"Deposited on time","Deposited late"))))</f>
        <v/>
      </c>
      <c r="O618" s="25" t="str">
        <f aca="false">IF(OR(J618="",J618=0,G618=""),"",IF(N618="Deposited on time",0,IF(N618="Pending (not yet due)",0,MAX(0,(YEAR(IF(L618="",Settings!$C$11,L618))-YEAR(G618))*12+MONTH(IF(L618="",Settings!$C$11,L618))-MONTH(G618)+1))))</f>
        <v/>
      </c>
      <c r="P618" s="23" t="str">
        <f aca="false">IF(O618="","",ROUND(J618*Settings!$C$10*O618,0))</f>
        <v/>
      </c>
    </row>
    <row r="619" customFormat="false" ht="15" hidden="false" customHeight="false" outlineLevel="0" collapsed="false">
      <c r="A619" s="8"/>
      <c r="B619" s="8"/>
      <c r="C619" s="8"/>
      <c r="D619" s="8"/>
      <c r="E619" s="8"/>
      <c r="F619" s="18"/>
      <c r="G619" s="21"/>
      <c r="H619" s="11" t="str">
        <f aca="false">IF(E619="","",IFERROR(INDEX(Rates!$B$6:$B$30,MATCH(E619,Rates!$A$6:$A$30,0)),"Not in rate table"))</f>
        <v/>
      </c>
      <c r="I619" s="22" t="str">
        <f aca="false">IF(E619="","",IFERROR(IF(F619&lt;=INDEX(Rates!$C$6:$C$30,MATCH(E619,Rates!$A$6:$A$30,0)),0,IF(D619="Yes",INDEX(Rates!$D$6:$D$30,MATCH(E619,Rates!$A$6:$A$30,0)),INDEX(Rates!$E$6:$E$30,MATCH(E619,Rates!$A$6:$A$30,0)))),0))</f>
        <v/>
      </c>
      <c r="J619" s="23" t="str">
        <f aca="false">IF(E619="","",ROUND(F619*I619,0))</f>
        <v/>
      </c>
      <c r="K619" s="24" t="str">
        <f aca="false">IF(OR(G619="",J619=0),"",IF(MONTH(G619)=3,DATE(YEAR(G619),Settings!$C$9,Settings!$C$8),DATE(YEAR(G619),MONTH(G619)+1,Settings!$C$7)))</f>
        <v/>
      </c>
      <c r="L619" s="21"/>
      <c r="M619" s="8"/>
      <c r="N619" s="10" t="str">
        <f aca="false">IF(E619="","",IF(J619=0,"Below threshold",IF(L619="",IF(Settings!$C$11&gt;K619,"Overdue - not deposited","Pending (not yet due)"),IF(L619&lt;=K619,"Deposited on time","Deposited late"))))</f>
        <v/>
      </c>
      <c r="O619" s="25" t="str">
        <f aca="false">IF(OR(J619="",J619=0,G619=""),"",IF(N619="Deposited on time",0,IF(N619="Pending (not yet due)",0,MAX(0,(YEAR(IF(L619="",Settings!$C$11,L619))-YEAR(G619))*12+MONTH(IF(L619="",Settings!$C$11,L619))-MONTH(G619)+1))))</f>
        <v/>
      </c>
      <c r="P619" s="23" t="str">
        <f aca="false">IF(O619="","",ROUND(J619*Settings!$C$10*O619,0))</f>
        <v/>
      </c>
    </row>
    <row r="620" customFormat="false" ht="15" hidden="false" customHeight="false" outlineLevel="0" collapsed="false">
      <c r="A620" s="8"/>
      <c r="B620" s="8"/>
      <c r="C620" s="8"/>
      <c r="D620" s="8"/>
      <c r="E620" s="8"/>
      <c r="F620" s="18"/>
      <c r="G620" s="21"/>
      <c r="H620" s="11" t="str">
        <f aca="false">IF(E620="","",IFERROR(INDEX(Rates!$B$6:$B$30,MATCH(E620,Rates!$A$6:$A$30,0)),"Not in rate table"))</f>
        <v/>
      </c>
      <c r="I620" s="22" t="str">
        <f aca="false">IF(E620="","",IFERROR(IF(F620&lt;=INDEX(Rates!$C$6:$C$30,MATCH(E620,Rates!$A$6:$A$30,0)),0,IF(D620="Yes",INDEX(Rates!$D$6:$D$30,MATCH(E620,Rates!$A$6:$A$30,0)),INDEX(Rates!$E$6:$E$30,MATCH(E620,Rates!$A$6:$A$30,0)))),0))</f>
        <v/>
      </c>
      <c r="J620" s="23" t="str">
        <f aca="false">IF(E620="","",ROUND(F620*I620,0))</f>
        <v/>
      </c>
      <c r="K620" s="24" t="str">
        <f aca="false">IF(OR(G620="",J620=0),"",IF(MONTH(G620)=3,DATE(YEAR(G620),Settings!$C$9,Settings!$C$8),DATE(YEAR(G620),MONTH(G620)+1,Settings!$C$7)))</f>
        <v/>
      </c>
      <c r="L620" s="21"/>
      <c r="M620" s="8"/>
      <c r="N620" s="10" t="str">
        <f aca="false">IF(E620="","",IF(J620=0,"Below threshold",IF(L620="",IF(Settings!$C$11&gt;K620,"Overdue - not deposited","Pending (not yet due)"),IF(L620&lt;=K620,"Deposited on time","Deposited late"))))</f>
        <v/>
      </c>
      <c r="O620" s="25" t="str">
        <f aca="false">IF(OR(J620="",J620=0,G620=""),"",IF(N620="Deposited on time",0,IF(N620="Pending (not yet due)",0,MAX(0,(YEAR(IF(L620="",Settings!$C$11,L620))-YEAR(G620))*12+MONTH(IF(L620="",Settings!$C$11,L620))-MONTH(G620)+1))))</f>
        <v/>
      </c>
      <c r="P620" s="23" t="str">
        <f aca="false">IF(O620="","",ROUND(J620*Settings!$C$10*O620,0))</f>
        <v/>
      </c>
    </row>
    <row r="621" customFormat="false" ht="15" hidden="false" customHeight="false" outlineLevel="0" collapsed="false">
      <c r="A621" s="8"/>
      <c r="B621" s="8"/>
      <c r="C621" s="8"/>
      <c r="D621" s="8"/>
      <c r="E621" s="8"/>
      <c r="F621" s="18"/>
      <c r="G621" s="21"/>
      <c r="H621" s="11" t="str">
        <f aca="false">IF(E621="","",IFERROR(INDEX(Rates!$B$6:$B$30,MATCH(E621,Rates!$A$6:$A$30,0)),"Not in rate table"))</f>
        <v/>
      </c>
      <c r="I621" s="22" t="str">
        <f aca="false">IF(E621="","",IFERROR(IF(F621&lt;=INDEX(Rates!$C$6:$C$30,MATCH(E621,Rates!$A$6:$A$30,0)),0,IF(D621="Yes",INDEX(Rates!$D$6:$D$30,MATCH(E621,Rates!$A$6:$A$30,0)),INDEX(Rates!$E$6:$E$30,MATCH(E621,Rates!$A$6:$A$30,0)))),0))</f>
        <v/>
      </c>
      <c r="J621" s="23" t="str">
        <f aca="false">IF(E621="","",ROUND(F621*I621,0))</f>
        <v/>
      </c>
      <c r="K621" s="24" t="str">
        <f aca="false">IF(OR(G621="",J621=0),"",IF(MONTH(G621)=3,DATE(YEAR(G621),Settings!$C$9,Settings!$C$8),DATE(YEAR(G621),MONTH(G621)+1,Settings!$C$7)))</f>
        <v/>
      </c>
      <c r="L621" s="21"/>
      <c r="M621" s="8"/>
      <c r="N621" s="10" t="str">
        <f aca="false">IF(E621="","",IF(J621=0,"Below threshold",IF(L621="",IF(Settings!$C$11&gt;K621,"Overdue - not deposited","Pending (not yet due)"),IF(L621&lt;=K621,"Deposited on time","Deposited late"))))</f>
        <v/>
      </c>
      <c r="O621" s="25" t="str">
        <f aca="false">IF(OR(J621="",J621=0,G621=""),"",IF(N621="Deposited on time",0,IF(N621="Pending (not yet due)",0,MAX(0,(YEAR(IF(L621="",Settings!$C$11,L621))-YEAR(G621))*12+MONTH(IF(L621="",Settings!$C$11,L621))-MONTH(G621)+1))))</f>
        <v/>
      </c>
      <c r="P621" s="23" t="str">
        <f aca="false">IF(O621="","",ROUND(J621*Settings!$C$10*O621,0))</f>
        <v/>
      </c>
    </row>
    <row r="622" customFormat="false" ht="15" hidden="false" customHeight="false" outlineLevel="0" collapsed="false">
      <c r="A622" s="8"/>
      <c r="B622" s="8"/>
      <c r="C622" s="8"/>
      <c r="D622" s="8"/>
      <c r="E622" s="8"/>
      <c r="F622" s="18"/>
      <c r="G622" s="21"/>
      <c r="H622" s="11" t="str">
        <f aca="false">IF(E622="","",IFERROR(INDEX(Rates!$B$6:$B$30,MATCH(E622,Rates!$A$6:$A$30,0)),"Not in rate table"))</f>
        <v/>
      </c>
      <c r="I622" s="22" t="str">
        <f aca="false">IF(E622="","",IFERROR(IF(F622&lt;=INDEX(Rates!$C$6:$C$30,MATCH(E622,Rates!$A$6:$A$30,0)),0,IF(D622="Yes",INDEX(Rates!$D$6:$D$30,MATCH(E622,Rates!$A$6:$A$30,0)),INDEX(Rates!$E$6:$E$30,MATCH(E622,Rates!$A$6:$A$30,0)))),0))</f>
        <v/>
      </c>
      <c r="J622" s="23" t="str">
        <f aca="false">IF(E622="","",ROUND(F622*I622,0))</f>
        <v/>
      </c>
      <c r="K622" s="24" t="str">
        <f aca="false">IF(OR(G622="",J622=0),"",IF(MONTH(G622)=3,DATE(YEAR(G622),Settings!$C$9,Settings!$C$8),DATE(YEAR(G622),MONTH(G622)+1,Settings!$C$7)))</f>
        <v/>
      </c>
      <c r="L622" s="21"/>
      <c r="M622" s="8"/>
      <c r="N622" s="10" t="str">
        <f aca="false">IF(E622="","",IF(J622=0,"Below threshold",IF(L622="",IF(Settings!$C$11&gt;K622,"Overdue - not deposited","Pending (not yet due)"),IF(L622&lt;=K622,"Deposited on time","Deposited late"))))</f>
        <v/>
      </c>
      <c r="O622" s="25" t="str">
        <f aca="false">IF(OR(J622="",J622=0,G622=""),"",IF(N622="Deposited on time",0,IF(N622="Pending (not yet due)",0,MAX(0,(YEAR(IF(L622="",Settings!$C$11,L622))-YEAR(G622))*12+MONTH(IF(L622="",Settings!$C$11,L622))-MONTH(G622)+1))))</f>
        <v/>
      </c>
      <c r="P622" s="23" t="str">
        <f aca="false">IF(O622="","",ROUND(J622*Settings!$C$10*O622,0))</f>
        <v/>
      </c>
    </row>
    <row r="623" customFormat="false" ht="15" hidden="false" customHeight="false" outlineLevel="0" collapsed="false">
      <c r="A623" s="8"/>
      <c r="B623" s="8"/>
      <c r="C623" s="8"/>
      <c r="D623" s="8"/>
      <c r="E623" s="8"/>
      <c r="F623" s="18"/>
      <c r="G623" s="21"/>
      <c r="H623" s="11" t="str">
        <f aca="false">IF(E623="","",IFERROR(INDEX(Rates!$B$6:$B$30,MATCH(E623,Rates!$A$6:$A$30,0)),"Not in rate table"))</f>
        <v/>
      </c>
      <c r="I623" s="22" t="str">
        <f aca="false">IF(E623="","",IFERROR(IF(F623&lt;=INDEX(Rates!$C$6:$C$30,MATCH(E623,Rates!$A$6:$A$30,0)),0,IF(D623="Yes",INDEX(Rates!$D$6:$D$30,MATCH(E623,Rates!$A$6:$A$30,0)),INDEX(Rates!$E$6:$E$30,MATCH(E623,Rates!$A$6:$A$30,0)))),0))</f>
        <v/>
      </c>
      <c r="J623" s="23" t="str">
        <f aca="false">IF(E623="","",ROUND(F623*I623,0))</f>
        <v/>
      </c>
      <c r="K623" s="24" t="str">
        <f aca="false">IF(OR(G623="",J623=0),"",IF(MONTH(G623)=3,DATE(YEAR(G623),Settings!$C$9,Settings!$C$8),DATE(YEAR(G623),MONTH(G623)+1,Settings!$C$7)))</f>
        <v/>
      </c>
      <c r="L623" s="21"/>
      <c r="M623" s="8"/>
      <c r="N623" s="10" t="str">
        <f aca="false">IF(E623="","",IF(J623=0,"Below threshold",IF(L623="",IF(Settings!$C$11&gt;K623,"Overdue - not deposited","Pending (not yet due)"),IF(L623&lt;=K623,"Deposited on time","Deposited late"))))</f>
        <v/>
      </c>
      <c r="O623" s="25" t="str">
        <f aca="false">IF(OR(J623="",J623=0,G623=""),"",IF(N623="Deposited on time",0,IF(N623="Pending (not yet due)",0,MAX(0,(YEAR(IF(L623="",Settings!$C$11,L623))-YEAR(G623))*12+MONTH(IF(L623="",Settings!$C$11,L623))-MONTH(G623)+1))))</f>
        <v/>
      </c>
      <c r="P623" s="23" t="str">
        <f aca="false">IF(O623="","",ROUND(J623*Settings!$C$10*O623,0))</f>
        <v/>
      </c>
    </row>
    <row r="624" customFormat="false" ht="15" hidden="false" customHeight="false" outlineLevel="0" collapsed="false">
      <c r="A624" s="8"/>
      <c r="B624" s="8"/>
      <c r="C624" s="8"/>
      <c r="D624" s="8"/>
      <c r="E624" s="8"/>
      <c r="F624" s="18"/>
      <c r="G624" s="21"/>
      <c r="H624" s="11" t="str">
        <f aca="false">IF(E624="","",IFERROR(INDEX(Rates!$B$6:$B$30,MATCH(E624,Rates!$A$6:$A$30,0)),"Not in rate table"))</f>
        <v/>
      </c>
      <c r="I624" s="22" t="str">
        <f aca="false">IF(E624="","",IFERROR(IF(F624&lt;=INDEX(Rates!$C$6:$C$30,MATCH(E624,Rates!$A$6:$A$30,0)),0,IF(D624="Yes",INDEX(Rates!$D$6:$D$30,MATCH(E624,Rates!$A$6:$A$30,0)),INDEX(Rates!$E$6:$E$30,MATCH(E624,Rates!$A$6:$A$30,0)))),0))</f>
        <v/>
      </c>
      <c r="J624" s="23" t="str">
        <f aca="false">IF(E624="","",ROUND(F624*I624,0))</f>
        <v/>
      </c>
      <c r="K624" s="24" t="str">
        <f aca="false">IF(OR(G624="",J624=0),"",IF(MONTH(G624)=3,DATE(YEAR(G624),Settings!$C$9,Settings!$C$8),DATE(YEAR(G624),MONTH(G624)+1,Settings!$C$7)))</f>
        <v/>
      </c>
      <c r="L624" s="21"/>
      <c r="M624" s="8"/>
      <c r="N624" s="10" t="str">
        <f aca="false">IF(E624="","",IF(J624=0,"Below threshold",IF(L624="",IF(Settings!$C$11&gt;K624,"Overdue - not deposited","Pending (not yet due)"),IF(L624&lt;=K624,"Deposited on time","Deposited late"))))</f>
        <v/>
      </c>
      <c r="O624" s="25" t="str">
        <f aca="false">IF(OR(J624="",J624=0,G624=""),"",IF(N624="Deposited on time",0,IF(N624="Pending (not yet due)",0,MAX(0,(YEAR(IF(L624="",Settings!$C$11,L624))-YEAR(G624))*12+MONTH(IF(L624="",Settings!$C$11,L624))-MONTH(G624)+1))))</f>
        <v/>
      </c>
      <c r="P624" s="23" t="str">
        <f aca="false">IF(O624="","",ROUND(J624*Settings!$C$10*O624,0))</f>
        <v/>
      </c>
    </row>
    <row r="625" customFormat="false" ht="15" hidden="false" customHeight="false" outlineLevel="0" collapsed="false">
      <c r="A625" s="8"/>
      <c r="B625" s="8"/>
      <c r="C625" s="8"/>
      <c r="D625" s="8"/>
      <c r="E625" s="8"/>
      <c r="F625" s="18"/>
      <c r="G625" s="21"/>
      <c r="H625" s="11" t="str">
        <f aca="false">IF(E625="","",IFERROR(INDEX(Rates!$B$6:$B$30,MATCH(E625,Rates!$A$6:$A$30,0)),"Not in rate table"))</f>
        <v/>
      </c>
      <c r="I625" s="22" t="str">
        <f aca="false">IF(E625="","",IFERROR(IF(F625&lt;=INDEX(Rates!$C$6:$C$30,MATCH(E625,Rates!$A$6:$A$30,0)),0,IF(D625="Yes",INDEX(Rates!$D$6:$D$30,MATCH(E625,Rates!$A$6:$A$30,0)),INDEX(Rates!$E$6:$E$30,MATCH(E625,Rates!$A$6:$A$30,0)))),0))</f>
        <v/>
      </c>
      <c r="J625" s="23" t="str">
        <f aca="false">IF(E625="","",ROUND(F625*I625,0))</f>
        <v/>
      </c>
      <c r="K625" s="24" t="str">
        <f aca="false">IF(OR(G625="",J625=0),"",IF(MONTH(G625)=3,DATE(YEAR(G625),Settings!$C$9,Settings!$C$8),DATE(YEAR(G625),MONTH(G625)+1,Settings!$C$7)))</f>
        <v/>
      </c>
      <c r="L625" s="21"/>
      <c r="M625" s="8"/>
      <c r="N625" s="10" t="str">
        <f aca="false">IF(E625="","",IF(J625=0,"Below threshold",IF(L625="",IF(Settings!$C$11&gt;K625,"Overdue - not deposited","Pending (not yet due)"),IF(L625&lt;=K625,"Deposited on time","Deposited late"))))</f>
        <v/>
      </c>
      <c r="O625" s="25" t="str">
        <f aca="false">IF(OR(J625="",J625=0,G625=""),"",IF(N625="Deposited on time",0,IF(N625="Pending (not yet due)",0,MAX(0,(YEAR(IF(L625="",Settings!$C$11,L625))-YEAR(G625))*12+MONTH(IF(L625="",Settings!$C$11,L625))-MONTH(G625)+1))))</f>
        <v/>
      </c>
      <c r="P625" s="23" t="str">
        <f aca="false">IF(O625="","",ROUND(J625*Settings!$C$10*O625,0))</f>
        <v/>
      </c>
    </row>
    <row r="626" customFormat="false" ht="15" hidden="false" customHeight="false" outlineLevel="0" collapsed="false">
      <c r="A626" s="8"/>
      <c r="B626" s="8"/>
      <c r="C626" s="8"/>
      <c r="D626" s="8"/>
      <c r="E626" s="8"/>
      <c r="F626" s="18"/>
      <c r="G626" s="21"/>
      <c r="H626" s="11" t="str">
        <f aca="false">IF(E626="","",IFERROR(INDEX(Rates!$B$6:$B$30,MATCH(E626,Rates!$A$6:$A$30,0)),"Not in rate table"))</f>
        <v/>
      </c>
      <c r="I626" s="22" t="str">
        <f aca="false">IF(E626="","",IFERROR(IF(F626&lt;=INDEX(Rates!$C$6:$C$30,MATCH(E626,Rates!$A$6:$A$30,0)),0,IF(D626="Yes",INDEX(Rates!$D$6:$D$30,MATCH(E626,Rates!$A$6:$A$30,0)),INDEX(Rates!$E$6:$E$30,MATCH(E626,Rates!$A$6:$A$30,0)))),0))</f>
        <v/>
      </c>
      <c r="J626" s="23" t="str">
        <f aca="false">IF(E626="","",ROUND(F626*I626,0))</f>
        <v/>
      </c>
      <c r="K626" s="24" t="str">
        <f aca="false">IF(OR(G626="",J626=0),"",IF(MONTH(G626)=3,DATE(YEAR(G626),Settings!$C$9,Settings!$C$8),DATE(YEAR(G626),MONTH(G626)+1,Settings!$C$7)))</f>
        <v/>
      </c>
      <c r="L626" s="21"/>
      <c r="M626" s="8"/>
      <c r="N626" s="10" t="str">
        <f aca="false">IF(E626="","",IF(J626=0,"Below threshold",IF(L626="",IF(Settings!$C$11&gt;K626,"Overdue - not deposited","Pending (not yet due)"),IF(L626&lt;=K626,"Deposited on time","Deposited late"))))</f>
        <v/>
      </c>
      <c r="O626" s="25" t="str">
        <f aca="false">IF(OR(J626="",J626=0,G626=""),"",IF(N626="Deposited on time",0,IF(N626="Pending (not yet due)",0,MAX(0,(YEAR(IF(L626="",Settings!$C$11,L626))-YEAR(G626))*12+MONTH(IF(L626="",Settings!$C$11,L626))-MONTH(G626)+1))))</f>
        <v/>
      </c>
      <c r="P626" s="23" t="str">
        <f aca="false">IF(O626="","",ROUND(J626*Settings!$C$10*O626,0))</f>
        <v/>
      </c>
    </row>
    <row r="627" customFormat="false" ht="15" hidden="false" customHeight="false" outlineLevel="0" collapsed="false">
      <c r="A627" s="8"/>
      <c r="B627" s="8"/>
      <c r="C627" s="8"/>
      <c r="D627" s="8"/>
      <c r="E627" s="8"/>
      <c r="F627" s="18"/>
      <c r="G627" s="21"/>
      <c r="H627" s="11" t="str">
        <f aca="false">IF(E627="","",IFERROR(INDEX(Rates!$B$6:$B$30,MATCH(E627,Rates!$A$6:$A$30,0)),"Not in rate table"))</f>
        <v/>
      </c>
      <c r="I627" s="22" t="str">
        <f aca="false">IF(E627="","",IFERROR(IF(F627&lt;=INDEX(Rates!$C$6:$C$30,MATCH(E627,Rates!$A$6:$A$30,0)),0,IF(D627="Yes",INDEX(Rates!$D$6:$D$30,MATCH(E627,Rates!$A$6:$A$30,0)),INDEX(Rates!$E$6:$E$30,MATCH(E627,Rates!$A$6:$A$30,0)))),0))</f>
        <v/>
      </c>
      <c r="J627" s="23" t="str">
        <f aca="false">IF(E627="","",ROUND(F627*I627,0))</f>
        <v/>
      </c>
      <c r="K627" s="24" t="str">
        <f aca="false">IF(OR(G627="",J627=0),"",IF(MONTH(G627)=3,DATE(YEAR(G627),Settings!$C$9,Settings!$C$8),DATE(YEAR(G627),MONTH(G627)+1,Settings!$C$7)))</f>
        <v/>
      </c>
      <c r="L627" s="21"/>
      <c r="M627" s="8"/>
      <c r="N627" s="10" t="str">
        <f aca="false">IF(E627="","",IF(J627=0,"Below threshold",IF(L627="",IF(Settings!$C$11&gt;K627,"Overdue - not deposited","Pending (not yet due)"),IF(L627&lt;=K627,"Deposited on time","Deposited late"))))</f>
        <v/>
      </c>
      <c r="O627" s="25" t="str">
        <f aca="false">IF(OR(J627="",J627=0,G627=""),"",IF(N627="Deposited on time",0,IF(N627="Pending (not yet due)",0,MAX(0,(YEAR(IF(L627="",Settings!$C$11,L627))-YEAR(G627))*12+MONTH(IF(L627="",Settings!$C$11,L627))-MONTH(G627)+1))))</f>
        <v/>
      </c>
      <c r="P627" s="23" t="str">
        <f aca="false">IF(O627="","",ROUND(J627*Settings!$C$10*O627,0))</f>
        <v/>
      </c>
    </row>
    <row r="628" customFormat="false" ht="15" hidden="false" customHeight="false" outlineLevel="0" collapsed="false">
      <c r="A628" s="8"/>
      <c r="B628" s="8"/>
      <c r="C628" s="8"/>
      <c r="D628" s="8"/>
      <c r="E628" s="8"/>
      <c r="F628" s="18"/>
      <c r="G628" s="21"/>
      <c r="H628" s="11" t="str">
        <f aca="false">IF(E628="","",IFERROR(INDEX(Rates!$B$6:$B$30,MATCH(E628,Rates!$A$6:$A$30,0)),"Not in rate table"))</f>
        <v/>
      </c>
      <c r="I628" s="22" t="str">
        <f aca="false">IF(E628="","",IFERROR(IF(F628&lt;=INDEX(Rates!$C$6:$C$30,MATCH(E628,Rates!$A$6:$A$30,0)),0,IF(D628="Yes",INDEX(Rates!$D$6:$D$30,MATCH(E628,Rates!$A$6:$A$30,0)),INDEX(Rates!$E$6:$E$30,MATCH(E628,Rates!$A$6:$A$30,0)))),0))</f>
        <v/>
      </c>
      <c r="J628" s="23" t="str">
        <f aca="false">IF(E628="","",ROUND(F628*I628,0))</f>
        <v/>
      </c>
      <c r="K628" s="24" t="str">
        <f aca="false">IF(OR(G628="",J628=0),"",IF(MONTH(G628)=3,DATE(YEAR(G628),Settings!$C$9,Settings!$C$8),DATE(YEAR(G628),MONTH(G628)+1,Settings!$C$7)))</f>
        <v/>
      </c>
      <c r="L628" s="21"/>
      <c r="M628" s="8"/>
      <c r="N628" s="10" t="str">
        <f aca="false">IF(E628="","",IF(J628=0,"Below threshold",IF(L628="",IF(Settings!$C$11&gt;K628,"Overdue - not deposited","Pending (not yet due)"),IF(L628&lt;=K628,"Deposited on time","Deposited late"))))</f>
        <v/>
      </c>
      <c r="O628" s="25" t="str">
        <f aca="false">IF(OR(J628="",J628=0,G628=""),"",IF(N628="Deposited on time",0,IF(N628="Pending (not yet due)",0,MAX(0,(YEAR(IF(L628="",Settings!$C$11,L628))-YEAR(G628))*12+MONTH(IF(L628="",Settings!$C$11,L628))-MONTH(G628)+1))))</f>
        <v/>
      </c>
      <c r="P628" s="23" t="str">
        <f aca="false">IF(O628="","",ROUND(J628*Settings!$C$10*O628,0))</f>
        <v/>
      </c>
    </row>
    <row r="629" customFormat="false" ht="15" hidden="false" customHeight="false" outlineLevel="0" collapsed="false">
      <c r="A629" s="8"/>
      <c r="B629" s="8"/>
      <c r="C629" s="8"/>
      <c r="D629" s="8"/>
      <c r="E629" s="8"/>
      <c r="F629" s="18"/>
      <c r="G629" s="21"/>
      <c r="H629" s="11" t="str">
        <f aca="false">IF(E629="","",IFERROR(INDEX(Rates!$B$6:$B$30,MATCH(E629,Rates!$A$6:$A$30,0)),"Not in rate table"))</f>
        <v/>
      </c>
      <c r="I629" s="22" t="str">
        <f aca="false">IF(E629="","",IFERROR(IF(F629&lt;=INDEX(Rates!$C$6:$C$30,MATCH(E629,Rates!$A$6:$A$30,0)),0,IF(D629="Yes",INDEX(Rates!$D$6:$D$30,MATCH(E629,Rates!$A$6:$A$30,0)),INDEX(Rates!$E$6:$E$30,MATCH(E629,Rates!$A$6:$A$30,0)))),0))</f>
        <v/>
      </c>
      <c r="J629" s="23" t="str">
        <f aca="false">IF(E629="","",ROUND(F629*I629,0))</f>
        <v/>
      </c>
      <c r="K629" s="24" t="str">
        <f aca="false">IF(OR(G629="",J629=0),"",IF(MONTH(G629)=3,DATE(YEAR(G629),Settings!$C$9,Settings!$C$8),DATE(YEAR(G629),MONTH(G629)+1,Settings!$C$7)))</f>
        <v/>
      </c>
      <c r="L629" s="21"/>
      <c r="M629" s="8"/>
      <c r="N629" s="10" t="str">
        <f aca="false">IF(E629="","",IF(J629=0,"Below threshold",IF(L629="",IF(Settings!$C$11&gt;K629,"Overdue - not deposited","Pending (not yet due)"),IF(L629&lt;=K629,"Deposited on time","Deposited late"))))</f>
        <v/>
      </c>
      <c r="O629" s="25" t="str">
        <f aca="false">IF(OR(J629="",J629=0,G629=""),"",IF(N629="Deposited on time",0,IF(N629="Pending (not yet due)",0,MAX(0,(YEAR(IF(L629="",Settings!$C$11,L629))-YEAR(G629))*12+MONTH(IF(L629="",Settings!$C$11,L629))-MONTH(G629)+1))))</f>
        <v/>
      </c>
      <c r="P629" s="23" t="str">
        <f aca="false">IF(O629="","",ROUND(J629*Settings!$C$10*O629,0))</f>
        <v/>
      </c>
    </row>
    <row r="630" customFormat="false" ht="15" hidden="false" customHeight="false" outlineLevel="0" collapsed="false">
      <c r="A630" s="8"/>
      <c r="B630" s="8"/>
      <c r="C630" s="8"/>
      <c r="D630" s="8"/>
      <c r="E630" s="8"/>
      <c r="F630" s="18"/>
      <c r="G630" s="21"/>
      <c r="H630" s="11" t="str">
        <f aca="false">IF(E630="","",IFERROR(INDEX(Rates!$B$6:$B$30,MATCH(E630,Rates!$A$6:$A$30,0)),"Not in rate table"))</f>
        <v/>
      </c>
      <c r="I630" s="22" t="str">
        <f aca="false">IF(E630="","",IFERROR(IF(F630&lt;=INDEX(Rates!$C$6:$C$30,MATCH(E630,Rates!$A$6:$A$30,0)),0,IF(D630="Yes",INDEX(Rates!$D$6:$D$30,MATCH(E630,Rates!$A$6:$A$30,0)),INDEX(Rates!$E$6:$E$30,MATCH(E630,Rates!$A$6:$A$30,0)))),0))</f>
        <v/>
      </c>
      <c r="J630" s="23" t="str">
        <f aca="false">IF(E630="","",ROUND(F630*I630,0))</f>
        <v/>
      </c>
      <c r="K630" s="24" t="str">
        <f aca="false">IF(OR(G630="",J630=0),"",IF(MONTH(G630)=3,DATE(YEAR(G630),Settings!$C$9,Settings!$C$8),DATE(YEAR(G630),MONTH(G630)+1,Settings!$C$7)))</f>
        <v/>
      </c>
      <c r="L630" s="21"/>
      <c r="M630" s="8"/>
      <c r="N630" s="10" t="str">
        <f aca="false">IF(E630="","",IF(J630=0,"Below threshold",IF(L630="",IF(Settings!$C$11&gt;K630,"Overdue - not deposited","Pending (not yet due)"),IF(L630&lt;=K630,"Deposited on time","Deposited late"))))</f>
        <v/>
      </c>
      <c r="O630" s="25" t="str">
        <f aca="false">IF(OR(J630="",J630=0,G630=""),"",IF(N630="Deposited on time",0,IF(N630="Pending (not yet due)",0,MAX(0,(YEAR(IF(L630="",Settings!$C$11,L630))-YEAR(G630))*12+MONTH(IF(L630="",Settings!$C$11,L630))-MONTH(G630)+1))))</f>
        <v/>
      </c>
      <c r="P630" s="23" t="str">
        <f aca="false">IF(O630="","",ROUND(J630*Settings!$C$10*O630,0))</f>
        <v/>
      </c>
    </row>
    <row r="631" customFormat="false" ht="15" hidden="false" customHeight="false" outlineLevel="0" collapsed="false">
      <c r="A631" s="8"/>
      <c r="B631" s="8"/>
      <c r="C631" s="8"/>
      <c r="D631" s="8"/>
      <c r="E631" s="8"/>
      <c r="F631" s="18"/>
      <c r="G631" s="21"/>
      <c r="H631" s="11" t="str">
        <f aca="false">IF(E631="","",IFERROR(INDEX(Rates!$B$6:$B$30,MATCH(E631,Rates!$A$6:$A$30,0)),"Not in rate table"))</f>
        <v/>
      </c>
      <c r="I631" s="22" t="str">
        <f aca="false">IF(E631="","",IFERROR(IF(F631&lt;=INDEX(Rates!$C$6:$C$30,MATCH(E631,Rates!$A$6:$A$30,0)),0,IF(D631="Yes",INDEX(Rates!$D$6:$D$30,MATCH(E631,Rates!$A$6:$A$30,0)),INDEX(Rates!$E$6:$E$30,MATCH(E631,Rates!$A$6:$A$30,0)))),0))</f>
        <v/>
      </c>
      <c r="J631" s="23" t="str">
        <f aca="false">IF(E631="","",ROUND(F631*I631,0))</f>
        <v/>
      </c>
      <c r="K631" s="24" t="str">
        <f aca="false">IF(OR(G631="",J631=0),"",IF(MONTH(G631)=3,DATE(YEAR(G631),Settings!$C$9,Settings!$C$8),DATE(YEAR(G631),MONTH(G631)+1,Settings!$C$7)))</f>
        <v/>
      </c>
      <c r="L631" s="21"/>
      <c r="M631" s="8"/>
      <c r="N631" s="10" t="str">
        <f aca="false">IF(E631="","",IF(J631=0,"Below threshold",IF(L631="",IF(Settings!$C$11&gt;K631,"Overdue - not deposited","Pending (not yet due)"),IF(L631&lt;=K631,"Deposited on time","Deposited late"))))</f>
        <v/>
      </c>
      <c r="O631" s="25" t="str">
        <f aca="false">IF(OR(J631="",J631=0,G631=""),"",IF(N631="Deposited on time",0,IF(N631="Pending (not yet due)",0,MAX(0,(YEAR(IF(L631="",Settings!$C$11,L631))-YEAR(G631))*12+MONTH(IF(L631="",Settings!$C$11,L631))-MONTH(G631)+1))))</f>
        <v/>
      </c>
      <c r="P631" s="23" t="str">
        <f aca="false">IF(O631="","",ROUND(J631*Settings!$C$10*O631,0))</f>
        <v/>
      </c>
    </row>
    <row r="632" customFormat="false" ht="15" hidden="false" customHeight="false" outlineLevel="0" collapsed="false">
      <c r="A632" s="8"/>
      <c r="B632" s="8"/>
      <c r="C632" s="8"/>
      <c r="D632" s="8"/>
      <c r="E632" s="8"/>
      <c r="F632" s="18"/>
      <c r="G632" s="21"/>
      <c r="H632" s="11" t="str">
        <f aca="false">IF(E632="","",IFERROR(INDEX(Rates!$B$6:$B$30,MATCH(E632,Rates!$A$6:$A$30,0)),"Not in rate table"))</f>
        <v/>
      </c>
      <c r="I632" s="22" t="str">
        <f aca="false">IF(E632="","",IFERROR(IF(F632&lt;=INDEX(Rates!$C$6:$C$30,MATCH(E632,Rates!$A$6:$A$30,0)),0,IF(D632="Yes",INDEX(Rates!$D$6:$D$30,MATCH(E632,Rates!$A$6:$A$30,0)),INDEX(Rates!$E$6:$E$30,MATCH(E632,Rates!$A$6:$A$30,0)))),0))</f>
        <v/>
      </c>
      <c r="J632" s="23" t="str">
        <f aca="false">IF(E632="","",ROUND(F632*I632,0))</f>
        <v/>
      </c>
      <c r="K632" s="24" t="str">
        <f aca="false">IF(OR(G632="",J632=0),"",IF(MONTH(G632)=3,DATE(YEAR(G632),Settings!$C$9,Settings!$C$8),DATE(YEAR(G632),MONTH(G632)+1,Settings!$C$7)))</f>
        <v/>
      </c>
      <c r="L632" s="21"/>
      <c r="M632" s="8"/>
      <c r="N632" s="10" t="str">
        <f aca="false">IF(E632="","",IF(J632=0,"Below threshold",IF(L632="",IF(Settings!$C$11&gt;K632,"Overdue - not deposited","Pending (not yet due)"),IF(L632&lt;=K632,"Deposited on time","Deposited late"))))</f>
        <v/>
      </c>
      <c r="O632" s="25" t="str">
        <f aca="false">IF(OR(J632="",J632=0,G632=""),"",IF(N632="Deposited on time",0,IF(N632="Pending (not yet due)",0,MAX(0,(YEAR(IF(L632="",Settings!$C$11,L632))-YEAR(G632))*12+MONTH(IF(L632="",Settings!$C$11,L632))-MONTH(G632)+1))))</f>
        <v/>
      </c>
      <c r="P632" s="23" t="str">
        <f aca="false">IF(O632="","",ROUND(J632*Settings!$C$10*O632,0))</f>
        <v/>
      </c>
    </row>
    <row r="633" customFormat="false" ht="15" hidden="false" customHeight="false" outlineLevel="0" collapsed="false">
      <c r="A633" s="8"/>
      <c r="B633" s="8"/>
      <c r="C633" s="8"/>
      <c r="D633" s="8"/>
      <c r="E633" s="8"/>
      <c r="F633" s="18"/>
      <c r="G633" s="21"/>
      <c r="H633" s="11" t="str">
        <f aca="false">IF(E633="","",IFERROR(INDEX(Rates!$B$6:$B$30,MATCH(E633,Rates!$A$6:$A$30,0)),"Not in rate table"))</f>
        <v/>
      </c>
      <c r="I633" s="22" t="str">
        <f aca="false">IF(E633="","",IFERROR(IF(F633&lt;=INDEX(Rates!$C$6:$C$30,MATCH(E633,Rates!$A$6:$A$30,0)),0,IF(D633="Yes",INDEX(Rates!$D$6:$D$30,MATCH(E633,Rates!$A$6:$A$30,0)),INDEX(Rates!$E$6:$E$30,MATCH(E633,Rates!$A$6:$A$30,0)))),0))</f>
        <v/>
      </c>
      <c r="J633" s="23" t="str">
        <f aca="false">IF(E633="","",ROUND(F633*I633,0))</f>
        <v/>
      </c>
      <c r="K633" s="24" t="str">
        <f aca="false">IF(OR(G633="",J633=0),"",IF(MONTH(G633)=3,DATE(YEAR(G633),Settings!$C$9,Settings!$C$8),DATE(YEAR(G633),MONTH(G633)+1,Settings!$C$7)))</f>
        <v/>
      </c>
      <c r="L633" s="21"/>
      <c r="M633" s="8"/>
      <c r="N633" s="10" t="str">
        <f aca="false">IF(E633="","",IF(J633=0,"Below threshold",IF(L633="",IF(Settings!$C$11&gt;K633,"Overdue - not deposited","Pending (not yet due)"),IF(L633&lt;=K633,"Deposited on time","Deposited late"))))</f>
        <v/>
      </c>
      <c r="O633" s="25" t="str">
        <f aca="false">IF(OR(J633="",J633=0,G633=""),"",IF(N633="Deposited on time",0,IF(N633="Pending (not yet due)",0,MAX(0,(YEAR(IF(L633="",Settings!$C$11,L633))-YEAR(G633))*12+MONTH(IF(L633="",Settings!$C$11,L633))-MONTH(G633)+1))))</f>
        <v/>
      </c>
      <c r="P633" s="23" t="str">
        <f aca="false">IF(O633="","",ROUND(J633*Settings!$C$10*O633,0))</f>
        <v/>
      </c>
    </row>
    <row r="634" customFormat="false" ht="15" hidden="false" customHeight="false" outlineLevel="0" collapsed="false">
      <c r="A634" s="8"/>
      <c r="B634" s="8"/>
      <c r="C634" s="8"/>
      <c r="D634" s="8"/>
      <c r="E634" s="8"/>
      <c r="F634" s="18"/>
      <c r="G634" s="21"/>
      <c r="H634" s="11" t="str">
        <f aca="false">IF(E634="","",IFERROR(INDEX(Rates!$B$6:$B$30,MATCH(E634,Rates!$A$6:$A$30,0)),"Not in rate table"))</f>
        <v/>
      </c>
      <c r="I634" s="22" t="str">
        <f aca="false">IF(E634="","",IFERROR(IF(F634&lt;=INDEX(Rates!$C$6:$C$30,MATCH(E634,Rates!$A$6:$A$30,0)),0,IF(D634="Yes",INDEX(Rates!$D$6:$D$30,MATCH(E634,Rates!$A$6:$A$30,0)),INDEX(Rates!$E$6:$E$30,MATCH(E634,Rates!$A$6:$A$30,0)))),0))</f>
        <v/>
      </c>
      <c r="J634" s="23" t="str">
        <f aca="false">IF(E634="","",ROUND(F634*I634,0))</f>
        <v/>
      </c>
      <c r="K634" s="24" t="str">
        <f aca="false">IF(OR(G634="",J634=0),"",IF(MONTH(G634)=3,DATE(YEAR(G634),Settings!$C$9,Settings!$C$8),DATE(YEAR(G634),MONTH(G634)+1,Settings!$C$7)))</f>
        <v/>
      </c>
      <c r="L634" s="21"/>
      <c r="M634" s="8"/>
      <c r="N634" s="10" t="str">
        <f aca="false">IF(E634="","",IF(J634=0,"Below threshold",IF(L634="",IF(Settings!$C$11&gt;K634,"Overdue - not deposited","Pending (not yet due)"),IF(L634&lt;=K634,"Deposited on time","Deposited late"))))</f>
        <v/>
      </c>
      <c r="O634" s="25" t="str">
        <f aca="false">IF(OR(J634="",J634=0,G634=""),"",IF(N634="Deposited on time",0,IF(N634="Pending (not yet due)",0,MAX(0,(YEAR(IF(L634="",Settings!$C$11,L634))-YEAR(G634))*12+MONTH(IF(L634="",Settings!$C$11,L634))-MONTH(G634)+1))))</f>
        <v/>
      </c>
      <c r="P634" s="23" t="str">
        <f aca="false">IF(O634="","",ROUND(J634*Settings!$C$10*O634,0))</f>
        <v/>
      </c>
    </row>
    <row r="635" customFormat="false" ht="15" hidden="false" customHeight="false" outlineLevel="0" collapsed="false">
      <c r="A635" s="8"/>
      <c r="B635" s="8"/>
      <c r="C635" s="8"/>
      <c r="D635" s="8"/>
      <c r="E635" s="8"/>
      <c r="F635" s="18"/>
      <c r="G635" s="21"/>
      <c r="H635" s="11" t="str">
        <f aca="false">IF(E635="","",IFERROR(INDEX(Rates!$B$6:$B$30,MATCH(E635,Rates!$A$6:$A$30,0)),"Not in rate table"))</f>
        <v/>
      </c>
      <c r="I635" s="22" t="str">
        <f aca="false">IF(E635="","",IFERROR(IF(F635&lt;=INDEX(Rates!$C$6:$C$30,MATCH(E635,Rates!$A$6:$A$30,0)),0,IF(D635="Yes",INDEX(Rates!$D$6:$D$30,MATCH(E635,Rates!$A$6:$A$30,0)),INDEX(Rates!$E$6:$E$30,MATCH(E635,Rates!$A$6:$A$30,0)))),0))</f>
        <v/>
      </c>
      <c r="J635" s="23" t="str">
        <f aca="false">IF(E635="","",ROUND(F635*I635,0))</f>
        <v/>
      </c>
      <c r="K635" s="24" t="str">
        <f aca="false">IF(OR(G635="",J635=0),"",IF(MONTH(G635)=3,DATE(YEAR(G635),Settings!$C$9,Settings!$C$8),DATE(YEAR(G635),MONTH(G635)+1,Settings!$C$7)))</f>
        <v/>
      </c>
      <c r="L635" s="21"/>
      <c r="M635" s="8"/>
      <c r="N635" s="10" t="str">
        <f aca="false">IF(E635="","",IF(J635=0,"Below threshold",IF(L635="",IF(Settings!$C$11&gt;K635,"Overdue - not deposited","Pending (not yet due)"),IF(L635&lt;=K635,"Deposited on time","Deposited late"))))</f>
        <v/>
      </c>
      <c r="O635" s="25" t="str">
        <f aca="false">IF(OR(J635="",J635=0,G635=""),"",IF(N635="Deposited on time",0,IF(N635="Pending (not yet due)",0,MAX(0,(YEAR(IF(L635="",Settings!$C$11,L635))-YEAR(G635))*12+MONTH(IF(L635="",Settings!$C$11,L635))-MONTH(G635)+1))))</f>
        <v/>
      </c>
      <c r="P635" s="23" t="str">
        <f aca="false">IF(O635="","",ROUND(J635*Settings!$C$10*O635,0))</f>
        <v/>
      </c>
    </row>
    <row r="636" customFormat="false" ht="15" hidden="false" customHeight="false" outlineLevel="0" collapsed="false">
      <c r="A636" s="8"/>
      <c r="B636" s="8"/>
      <c r="C636" s="8"/>
      <c r="D636" s="8"/>
      <c r="E636" s="8"/>
      <c r="F636" s="18"/>
      <c r="G636" s="21"/>
      <c r="H636" s="11" t="str">
        <f aca="false">IF(E636="","",IFERROR(INDEX(Rates!$B$6:$B$30,MATCH(E636,Rates!$A$6:$A$30,0)),"Not in rate table"))</f>
        <v/>
      </c>
      <c r="I636" s="22" t="str">
        <f aca="false">IF(E636="","",IFERROR(IF(F636&lt;=INDEX(Rates!$C$6:$C$30,MATCH(E636,Rates!$A$6:$A$30,0)),0,IF(D636="Yes",INDEX(Rates!$D$6:$D$30,MATCH(E636,Rates!$A$6:$A$30,0)),INDEX(Rates!$E$6:$E$30,MATCH(E636,Rates!$A$6:$A$30,0)))),0))</f>
        <v/>
      </c>
      <c r="J636" s="23" t="str">
        <f aca="false">IF(E636="","",ROUND(F636*I636,0))</f>
        <v/>
      </c>
      <c r="K636" s="24" t="str">
        <f aca="false">IF(OR(G636="",J636=0),"",IF(MONTH(G636)=3,DATE(YEAR(G636),Settings!$C$9,Settings!$C$8),DATE(YEAR(G636),MONTH(G636)+1,Settings!$C$7)))</f>
        <v/>
      </c>
      <c r="L636" s="21"/>
      <c r="M636" s="8"/>
      <c r="N636" s="10" t="str">
        <f aca="false">IF(E636="","",IF(J636=0,"Below threshold",IF(L636="",IF(Settings!$C$11&gt;K636,"Overdue - not deposited","Pending (not yet due)"),IF(L636&lt;=K636,"Deposited on time","Deposited late"))))</f>
        <v/>
      </c>
      <c r="O636" s="25" t="str">
        <f aca="false">IF(OR(J636="",J636=0,G636=""),"",IF(N636="Deposited on time",0,IF(N636="Pending (not yet due)",0,MAX(0,(YEAR(IF(L636="",Settings!$C$11,L636))-YEAR(G636))*12+MONTH(IF(L636="",Settings!$C$11,L636))-MONTH(G636)+1))))</f>
        <v/>
      </c>
      <c r="P636" s="23" t="str">
        <f aca="false">IF(O636="","",ROUND(J636*Settings!$C$10*O636,0))</f>
        <v/>
      </c>
    </row>
    <row r="637" customFormat="false" ht="15" hidden="false" customHeight="false" outlineLevel="0" collapsed="false">
      <c r="A637" s="8"/>
      <c r="B637" s="8"/>
      <c r="C637" s="8"/>
      <c r="D637" s="8"/>
      <c r="E637" s="8"/>
      <c r="F637" s="18"/>
      <c r="G637" s="21"/>
      <c r="H637" s="11" t="str">
        <f aca="false">IF(E637="","",IFERROR(INDEX(Rates!$B$6:$B$30,MATCH(E637,Rates!$A$6:$A$30,0)),"Not in rate table"))</f>
        <v/>
      </c>
      <c r="I637" s="22" t="str">
        <f aca="false">IF(E637="","",IFERROR(IF(F637&lt;=INDEX(Rates!$C$6:$C$30,MATCH(E637,Rates!$A$6:$A$30,0)),0,IF(D637="Yes",INDEX(Rates!$D$6:$D$30,MATCH(E637,Rates!$A$6:$A$30,0)),INDEX(Rates!$E$6:$E$30,MATCH(E637,Rates!$A$6:$A$30,0)))),0))</f>
        <v/>
      </c>
      <c r="J637" s="23" t="str">
        <f aca="false">IF(E637="","",ROUND(F637*I637,0))</f>
        <v/>
      </c>
      <c r="K637" s="24" t="str">
        <f aca="false">IF(OR(G637="",J637=0),"",IF(MONTH(G637)=3,DATE(YEAR(G637),Settings!$C$9,Settings!$C$8),DATE(YEAR(G637),MONTH(G637)+1,Settings!$C$7)))</f>
        <v/>
      </c>
      <c r="L637" s="21"/>
      <c r="M637" s="8"/>
      <c r="N637" s="10" t="str">
        <f aca="false">IF(E637="","",IF(J637=0,"Below threshold",IF(L637="",IF(Settings!$C$11&gt;K637,"Overdue - not deposited","Pending (not yet due)"),IF(L637&lt;=K637,"Deposited on time","Deposited late"))))</f>
        <v/>
      </c>
      <c r="O637" s="25" t="str">
        <f aca="false">IF(OR(J637="",J637=0,G637=""),"",IF(N637="Deposited on time",0,IF(N637="Pending (not yet due)",0,MAX(0,(YEAR(IF(L637="",Settings!$C$11,L637))-YEAR(G637))*12+MONTH(IF(L637="",Settings!$C$11,L637))-MONTH(G637)+1))))</f>
        <v/>
      </c>
      <c r="P637" s="23" t="str">
        <f aca="false">IF(O637="","",ROUND(J637*Settings!$C$10*O637,0))</f>
        <v/>
      </c>
    </row>
    <row r="638" customFormat="false" ht="15" hidden="false" customHeight="false" outlineLevel="0" collapsed="false">
      <c r="A638" s="8"/>
      <c r="B638" s="8"/>
      <c r="C638" s="8"/>
      <c r="D638" s="8"/>
      <c r="E638" s="8"/>
      <c r="F638" s="18"/>
      <c r="G638" s="21"/>
      <c r="H638" s="11" t="str">
        <f aca="false">IF(E638="","",IFERROR(INDEX(Rates!$B$6:$B$30,MATCH(E638,Rates!$A$6:$A$30,0)),"Not in rate table"))</f>
        <v/>
      </c>
      <c r="I638" s="22" t="str">
        <f aca="false">IF(E638="","",IFERROR(IF(F638&lt;=INDEX(Rates!$C$6:$C$30,MATCH(E638,Rates!$A$6:$A$30,0)),0,IF(D638="Yes",INDEX(Rates!$D$6:$D$30,MATCH(E638,Rates!$A$6:$A$30,0)),INDEX(Rates!$E$6:$E$30,MATCH(E638,Rates!$A$6:$A$30,0)))),0))</f>
        <v/>
      </c>
      <c r="J638" s="23" t="str">
        <f aca="false">IF(E638="","",ROUND(F638*I638,0))</f>
        <v/>
      </c>
      <c r="K638" s="24" t="str">
        <f aca="false">IF(OR(G638="",J638=0),"",IF(MONTH(G638)=3,DATE(YEAR(G638),Settings!$C$9,Settings!$C$8),DATE(YEAR(G638),MONTH(G638)+1,Settings!$C$7)))</f>
        <v/>
      </c>
      <c r="L638" s="21"/>
      <c r="M638" s="8"/>
      <c r="N638" s="10" t="str">
        <f aca="false">IF(E638="","",IF(J638=0,"Below threshold",IF(L638="",IF(Settings!$C$11&gt;K638,"Overdue - not deposited","Pending (not yet due)"),IF(L638&lt;=K638,"Deposited on time","Deposited late"))))</f>
        <v/>
      </c>
      <c r="O638" s="25" t="str">
        <f aca="false">IF(OR(J638="",J638=0,G638=""),"",IF(N638="Deposited on time",0,IF(N638="Pending (not yet due)",0,MAX(0,(YEAR(IF(L638="",Settings!$C$11,L638))-YEAR(G638))*12+MONTH(IF(L638="",Settings!$C$11,L638))-MONTH(G638)+1))))</f>
        <v/>
      </c>
      <c r="P638" s="23" t="str">
        <f aca="false">IF(O638="","",ROUND(J638*Settings!$C$10*O638,0))</f>
        <v/>
      </c>
    </row>
    <row r="639" customFormat="false" ht="15" hidden="false" customHeight="false" outlineLevel="0" collapsed="false">
      <c r="A639" s="8"/>
      <c r="B639" s="8"/>
      <c r="C639" s="8"/>
      <c r="D639" s="8"/>
      <c r="E639" s="8"/>
      <c r="F639" s="18"/>
      <c r="G639" s="21"/>
      <c r="H639" s="11" t="str">
        <f aca="false">IF(E639="","",IFERROR(INDEX(Rates!$B$6:$B$30,MATCH(E639,Rates!$A$6:$A$30,0)),"Not in rate table"))</f>
        <v/>
      </c>
      <c r="I639" s="22" t="str">
        <f aca="false">IF(E639="","",IFERROR(IF(F639&lt;=INDEX(Rates!$C$6:$C$30,MATCH(E639,Rates!$A$6:$A$30,0)),0,IF(D639="Yes",INDEX(Rates!$D$6:$D$30,MATCH(E639,Rates!$A$6:$A$30,0)),INDEX(Rates!$E$6:$E$30,MATCH(E639,Rates!$A$6:$A$30,0)))),0))</f>
        <v/>
      </c>
      <c r="J639" s="23" t="str">
        <f aca="false">IF(E639="","",ROUND(F639*I639,0))</f>
        <v/>
      </c>
      <c r="K639" s="24" t="str">
        <f aca="false">IF(OR(G639="",J639=0),"",IF(MONTH(G639)=3,DATE(YEAR(G639),Settings!$C$9,Settings!$C$8),DATE(YEAR(G639),MONTH(G639)+1,Settings!$C$7)))</f>
        <v/>
      </c>
      <c r="L639" s="21"/>
      <c r="M639" s="8"/>
      <c r="N639" s="10" t="str">
        <f aca="false">IF(E639="","",IF(J639=0,"Below threshold",IF(L639="",IF(Settings!$C$11&gt;K639,"Overdue - not deposited","Pending (not yet due)"),IF(L639&lt;=K639,"Deposited on time","Deposited late"))))</f>
        <v/>
      </c>
      <c r="O639" s="25" t="str">
        <f aca="false">IF(OR(J639="",J639=0,G639=""),"",IF(N639="Deposited on time",0,IF(N639="Pending (not yet due)",0,MAX(0,(YEAR(IF(L639="",Settings!$C$11,L639))-YEAR(G639))*12+MONTH(IF(L639="",Settings!$C$11,L639))-MONTH(G639)+1))))</f>
        <v/>
      </c>
      <c r="P639" s="23" t="str">
        <f aca="false">IF(O639="","",ROUND(J639*Settings!$C$10*O639,0))</f>
        <v/>
      </c>
    </row>
    <row r="640" customFormat="false" ht="15" hidden="false" customHeight="false" outlineLevel="0" collapsed="false">
      <c r="A640" s="8"/>
      <c r="B640" s="8"/>
      <c r="C640" s="8"/>
      <c r="D640" s="8"/>
      <c r="E640" s="8"/>
      <c r="F640" s="18"/>
      <c r="G640" s="21"/>
      <c r="H640" s="11" t="str">
        <f aca="false">IF(E640="","",IFERROR(INDEX(Rates!$B$6:$B$30,MATCH(E640,Rates!$A$6:$A$30,0)),"Not in rate table"))</f>
        <v/>
      </c>
      <c r="I640" s="22" t="str">
        <f aca="false">IF(E640="","",IFERROR(IF(F640&lt;=INDEX(Rates!$C$6:$C$30,MATCH(E640,Rates!$A$6:$A$30,0)),0,IF(D640="Yes",INDEX(Rates!$D$6:$D$30,MATCH(E640,Rates!$A$6:$A$30,0)),INDEX(Rates!$E$6:$E$30,MATCH(E640,Rates!$A$6:$A$30,0)))),0))</f>
        <v/>
      </c>
      <c r="J640" s="23" t="str">
        <f aca="false">IF(E640="","",ROUND(F640*I640,0))</f>
        <v/>
      </c>
      <c r="K640" s="24" t="str">
        <f aca="false">IF(OR(G640="",J640=0),"",IF(MONTH(G640)=3,DATE(YEAR(G640),Settings!$C$9,Settings!$C$8),DATE(YEAR(G640),MONTH(G640)+1,Settings!$C$7)))</f>
        <v/>
      </c>
      <c r="L640" s="21"/>
      <c r="M640" s="8"/>
      <c r="N640" s="10" t="str">
        <f aca="false">IF(E640="","",IF(J640=0,"Below threshold",IF(L640="",IF(Settings!$C$11&gt;K640,"Overdue - not deposited","Pending (not yet due)"),IF(L640&lt;=K640,"Deposited on time","Deposited late"))))</f>
        <v/>
      </c>
      <c r="O640" s="25" t="str">
        <f aca="false">IF(OR(J640="",J640=0,G640=""),"",IF(N640="Deposited on time",0,IF(N640="Pending (not yet due)",0,MAX(0,(YEAR(IF(L640="",Settings!$C$11,L640))-YEAR(G640))*12+MONTH(IF(L640="",Settings!$C$11,L640))-MONTH(G640)+1))))</f>
        <v/>
      </c>
      <c r="P640" s="23" t="str">
        <f aca="false">IF(O640="","",ROUND(J640*Settings!$C$10*O640,0))</f>
        <v/>
      </c>
    </row>
    <row r="641" customFormat="false" ht="15" hidden="false" customHeight="false" outlineLevel="0" collapsed="false">
      <c r="A641" s="8"/>
      <c r="B641" s="8"/>
      <c r="C641" s="8"/>
      <c r="D641" s="8"/>
      <c r="E641" s="8"/>
      <c r="F641" s="18"/>
      <c r="G641" s="21"/>
      <c r="H641" s="11" t="str">
        <f aca="false">IF(E641="","",IFERROR(INDEX(Rates!$B$6:$B$30,MATCH(E641,Rates!$A$6:$A$30,0)),"Not in rate table"))</f>
        <v/>
      </c>
      <c r="I641" s="22" t="str">
        <f aca="false">IF(E641="","",IFERROR(IF(F641&lt;=INDEX(Rates!$C$6:$C$30,MATCH(E641,Rates!$A$6:$A$30,0)),0,IF(D641="Yes",INDEX(Rates!$D$6:$D$30,MATCH(E641,Rates!$A$6:$A$30,0)),INDEX(Rates!$E$6:$E$30,MATCH(E641,Rates!$A$6:$A$30,0)))),0))</f>
        <v/>
      </c>
      <c r="J641" s="23" t="str">
        <f aca="false">IF(E641="","",ROUND(F641*I641,0))</f>
        <v/>
      </c>
      <c r="K641" s="24" t="str">
        <f aca="false">IF(OR(G641="",J641=0),"",IF(MONTH(G641)=3,DATE(YEAR(G641),Settings!$C$9,Settings!$C$8),DATE(YEAR(G641),MONTH(G641)+1,Settings!$C$7)))</f>
        <v/>
      </c>
      <c r="L641" s="21"/>
      <c r="M641" s="8"/>
      <c r="N641" s="10" t="str">
        <f aca="false">IF(E641="","",IF(J641=0,"Below threshold",IF(L641="",IF(Settings!$C$11&gt;K641,"Overdue - not deposited","Pending (not yet due)"),IF(L641&lt;=K641,"Deposited on time","Deposited late"))))</f>
        <v/>
      </c>
      <c r="O641" s="25" t="str">
        <f aca="false">IF(OR(J641="",J641=0,G641=""),"",IF(N641="Deposited on time",0,IF(N641="Pending (not yet due)",0,MAX(0,(YEAR(IF(L641="",Settings!$C$11,L641))-YEAR(G641))*12+MONTH(IF(L641="",Settings!$C$11,L641))-MONTH(G641)+1))))</f>
        <v/>
      </c>
      <c r="P641" s="23" t="str">
        <f aca="false">IF(O641="","",ROUND(J641*Settings!$C$10*O641,0))</f>
        <v/>
      </c>
    </row>
    <row r="642" customFormat="false" ht="15" hidden="false" customHeight="false" outlineLevel="0" collapsed="false">
      <c r="A642" s="8"/>
      <c r="B642" s="8"/>
      <c r="C642" s="8"/>
      <c r="D642" s="8"/>
      <c r="E642" s="8"/>
      <c r="F642" s="18"/>
      <c r="G642" s="21"/>
      <c r="H642" s="11" t="str">
        <f aca="false">IF(E642="","",IFERROR(INDEX(Rates!$B$6:$B$30,MATCH(E642,Rates!$A$6:$A$30,0)),"Not in rate table"))</f>
        <v/>
      </c>
      <c r="I642" s="22" t="str">
        <f aca="false">IF(E642="","",IFERROR(IF(F642&lt;=INDEX(Rates!$C$6:$C$30,MATCH(E642,Rates!$A$6:$A$30,0)),0,IF(D642="Yes",INDEX(Rates!$D$6:$D$30,MATCH(E642,Rates!$A$6:$A$30,0)),INDEX(Rates!$E$6:$E$30,MATCH(E642,Rates!$A$6:$A$30,0)))),0))</f>
        <v/>
      </c>
      <c r="J642" s="23" t="str">
        <f aca="false">IF(E642="","",ROUND(F642*I642,0))</f>
        <v/>
      </c>
      <c r="K642" s="24" t="str">
        <f aca="false">IF(OR(G642="",J642=0),"",IF(MONTH(G642)=3,DATE(YEAR(G642),Settings!$C$9,Settings!$C$8),DATE(YEAR(G642),MONTH(G642)+1,Settings!$C$7)))</f>
        <v/>
      </c>
      <c r="L642" s="21"/>
      <c r="M642" s="8"/>
      <c r="N642" s="10" t="str">
        <f aca="false">IF(E642="","",IF(J642=0,"Below threshold",IF(L642="",IF(Settings!$C$11&gt;K642,"Overdue - not deposited","Pending (not yet due)"),IF(L642&lt;=K642,"Deposited on time","Deposited late"))))</f>
        <v/>
      </c>
      <c r="O642" s="25" t="str">
        <f aca="false">IF(OR(J642="",J642=0,G642=""),"",IF(N642="Deposited on time",0,IF(N642="Pending (not yet due)",0,MAX(0,(YEAR(IF(L642="",Settings!$C$11,L642))-YEAR(G642))*12+MONTH(IF(L642="",Settings!$C$11,L642))-MONTH(G642)+1))))</f>
        <v/>
      </c>
      <c r="P642" s="23" t="str">
        <f aca="false">IF(O642="","",ROUND(J642*Settings!$C$10*O642,0))</f>
        <v/>
      </c>
    </row>
    <row r="643" customFormat="false" ht="15" hidden="false" customHeight="false" outlineLevel="0" collapsed="false">
      <c r="A643" s="8"/>
      <c r="B643" s="8"/>
      <c r="C643" s="8"/>
      <c r="D643" s="8"/>
      <c r="E643" s="8"/>
      <c r="F643" s="18"/>
      <c r="G643" s="21"/>
      <c r="H643" s="11" t="str">
        <f aca="false">IF(E643="","",IFERROR(INDEX(Rates!$B$6:$B$30,MATCH(E643,Rates!$A$6:$A$30,0)),"Not in rate table"))</f>
        <v/>
      </c>
      <c r="I643" s="22" t="str">
        <f aca="false">IF(E643="","",IFERROR(IF(F643&lt;=INDEX(Rates!$C$6:$C$30,MATCH(E643,Rates!$A$6:$A$30,0)),0,IF(D643="Yes",INDEX(Rates!$D$6:$D$30,MATCH(E643,Rates!$A$6:$A$30,0)),INDEX(Rates!$E$6:$E$30,MATCH(E643,Rates!$A$6:$A$30,0)))),0))</f>
        <v/>
      </c>
      <c r="J643" s="23" t="str">
        <f aca="false">IF(E643="","",ROUND(F643*I643,0))</f>
        <v/>
      </c>
      <c r="K643" s="24" t="str">
        <f aca="false">IF(OR(G643="",J643=0),"",IF(MONTH(G643)=3,DATE(YEAR(G643),Settings!$C$9,Settings!$C$8),DATE(YEAR(G643),MONTH(G643)+1,Settings!$C$7)))</f>
        <v/>
      </c>
      <c r="L643" s="21"/>
      <c r="M643" s="8"/>
      <c r="N643" s="10" t="str">
        <f aca="false">IF(E643="","",IF(J643=0,"Below threshold",IF(L643="",IF(Settings!$C$11&gt;K643,"Overdue - not deposited","Pending (not yet due)"),IF(L643&lt;=K643,"Deposited on time","Deposited late"))))</f>
        <v/>
      </c>
      <c r="O643" s="25" t="str">
        <f aca="false">IF(OR(J643="",J643=0,G643=""),"",IF(N643="Deposited on time",0,IF(N643="Pending (not yet due)",0,MAX(0,(YEAR(IF(L643="",Settings!$C$11,L643))-YEAR(G643))*12+MONTH(IF(L643="",Settings!$C$11,L643))-MONTH(G643)+1))))</f>
        <v/>
      </c>
      <c r="P643" s="23" t="str">
        <f aca="false">IF(O643="","",ROUND(J643*Settings!$C$10*O643,0))</f>
        <v/>
      </c>
    </row>
    <row r="644" customFormat="false" ht="15" hidden="false" customHeight="false" outlineLevel="0" collapsed="false">
      <c r="A644" s="8"/>
      <c r="B644" s="8"/>
      <c r="C644" s="8"/>
      <c r="D644" s="8"/>
      <c r="E644" s="8"/>
      <c r="F644" s="18"/>
      <c r="G644" s="21"/>
      <c r="H644" s="11" t="str">
        <f aca="false">IF(E644="","",IFERROR(INDEX(Rates!$B$6:$B$30,MATCH(E644,Rates!$A$6:$A$30,0)),"Not in rate table"))</f>
        <v/>
      </c>
      <c r="I644" s="22" t="str">
        <f aca="false">IF(E644="","",IFERROR(IF(F644&lt;=INDEX(Rates!$C$6:$C$30,MATCH(E644,Rates!$A$6:$A$30,0)),0,IF(D644="Yes",INDEX(Rates!$D$6:$D$30,MATCH(E644,Rates!$A$6:$A$30,0)),INDEX(Rates!$E$6:$E$30,MATCH(E644,Rates!$A$6:$A$30,0)))),0))</f>
        <v/>
      </c>
      <c r="J644" s="23" t="str">
        <f aca="false">IF(E644="","",ROUND(F644*I644,0))</f>
        <v/>
      </c>
      <c r="K644" s="24" t="str">
        <f aca="false">IF(OR(G644="",J644=0),"",IF(MONTH(G644)=3,DATE(YEAR(G644),Settings!$C$9,Settings!$C$8),DATE(YEAR(G644),MONTH(G644)+1,Settings!$C$7)))</f>
        <v/>
      </c>
      <c r="L644" s="21"/>
      <c r="M644" s="8"/>
      <c r="N644" s="10" t="str">
        <f aca="false">IF(E644="","",IF(J644=0,"Below threshold",IF(L644="",IF(Settings!$C$11&gt;K644,"Overdue - not deposited","Pending (not yet due)"),IF(L644&lt;=K644,"Deposited on time","Deposited late"))))</f>
        <v/>
      </c>
      <c r="O644" s="25" t="str">
        <f aca="false">IF(OR(J644="",J644=0,G644=""),"",IF(N644="Deposited on time",0,IF(N644="Pending (not yet due)",0,MAX(0,(YEAR(IF(L644="",Settings!$C$11,L644))-YEAR(G644))*12+MONTH(IF(L644="",Settings!$C$11,L644))-MONTH(G644)+1))))</f>
        <v/>
      </c>
      <c r="P644" s="23" t="str">
        <f aca="false">IF(O644="","",ROUND(J644*Settings!$C$10*O644,0))</f>
        <v/>
      </c>
    </row>
    <row r="645" customFormat="false" ht="15" hidden="false" customHeight="false" outlineLevel="0" collapsed="false">
      <c r="A645" s="8"/>
      <c r="B645" s="8"/>
      <c r="C645" s="8"/>
      <c r="D645" s="8"/>
      <c r="E645" s="8"/>
      <c r="F645" s="18"/>
      <c r="G645" s="21"/>
      <c r="H645" s="11" t="str">
        <f aca="false">IF(E645="","",IFERROR(INDEX(Rates!$B$6:$B$30,MATCH(E645,Rates!$A$6:$A$30,0)),"Not in rate table"))</f>
        <v/>
      </c>
      <c r="I645" s="22" t="str">
        <f aca="false">IF(E645="","",IFERROR(IF(F645&lt;=INDEX(Rates!$C$6:$C$30,MATCH(E645,Rates!$A$6:$A$30,0)),0,IF(D645="Yes",INDEX(Rates!$D$6:$D$30,MATCH(E645,Rates!$A$6:$A$30,0)),INDEX(Rates!$E$6:$E$30,MATCH(E645,Rates!$A$6:$A$30,0)))),0))</f>
        <v/>
      </c>
      <c r="J645" s="23" t="str">
        <f aca="false">IF(E645="","",ROUND(F645*I645,0))</f>
        <v/>
      </c>
      <c r="K645" s="24" t="str">
        <f aca="false">IF(OR(G645="",J645=0),"",IF(MONTH(G645)=3,DATE(YEAR(G645),Settings!$C$9,Settings!$C$8),DATE(YEAR(G645),MONTH(G645)+1,Settings!$C$7)))</f>
        <v/>
      </c>
      <c r="L645" s="21"/>
      <c r="M645" s="8"/>
      <c r="N645" s="10" t="str">
        <f aca="false">IF(E645="","",IF(J645=0,"Below threshold",IF(L645="",IF(Settings!$C$11&gt;K645,"Overdue - not deposited","Pending (not yet due)"),IF(L645&lt;=K645,"Deposited on time","Deposited late"))))</f>
        <v/>
      </c>
      <c r="O645" s="25" t="str">
        <f aca="false">IF(OR(J645="",J645=0,G645=""),"",IF(N645="Deposited on time",0,IF(N645="Pending (not yet due)",0,MAX(0,(YEAR(IF(L645="",Settings!$C$11,L645))-YEAR(G645))*12+MONTH(IF(L645="",Settings!$C$11,L645))-MONTH(G645)+1))))</f>
        <v/>
      </c>
      <c r="P645" s="23" t="str">
        <f aca="false">IF(O645="","",ROUND(J645*Settings!$C$10*O645,0))</f>
        <v/>
      </c>
    </row>
    <row r="646" customFormat="false" ht="15" hidden="false" customHeight="false" outlineLevel="0" collapsed="false">
      <c r="A646" s="8"/>
      <c r="B646" s="8"/>
      <c r="C646" s="8"/>
      <c r="D646" s="8"/>
      <c r="E646" s="8"/>
      <c r="F646" s="18"/>
      <c r="G646" s="21"/>
      <c r="H646" s="11" t="str">
        <f aca="false">IF(E646="","",IFERROR(INDEX(Rates!$B$6:$B$30,MATCH(E646,Rates!$A$6:$A$30,0)),"Not in rate table"))</f>
        <v/>
      </c>
      <c r="I646" s="22" t="str">
        <f aca="false">IF(E646="","",IFERROR(IF(F646&lt;=INDEX(Rates!$C$6:$C$30,MATCH(E646,Rates!$A$6:$A$30,0)),0,IF(D646="Yes",INDEX(Rates!$D$6:$D$30,MATCH(E646,Rates!$A$6:$A$30,0)),INDEX(Rates!$E$6:$E$30,MATCH(E646,Rates!$A$6:$A$30,0)))),0))</f>
        <v/>
      </c>
      <c r="J646" s="23" t="str">
        <f aca="false">IF(E646="","",ROUND(F646*I646,0))</f>
        <v/>
      </c>
      <c r="K646" s="24" t="str">
        <f aca="false">IF(OR(G646="",J646=0),"",IF(MONTH(G646)=3,DATE(YEAR(G646),Settings!$C$9,Settings!$C$8),DATE(YEAR(G646),MONTH(G646)+1,Settings!$C$7)))</f>
        <v/>
      </c>
      <c r="L646" s="21"/>
      <c r="M646" s="8"/>
      <c r="N646" s="10" t="str">
        <f aca="false">IF(E646="","",IF(J646=0,"Below threshold",IF(L646="",IF(Settings!$C$11&gt;K646,"Overdue - not deposited","Pending (not yet due)"),IF(L646&lt;=K646,"Deposited on time","Deposited late"))))</f>
        <v/>
      </c>
      <c r="O646" s="25" t="str">
        <f aca="false">IF(OR(J646="",J646=0,G646=""),"",IF(N646="Deposited on time",0,IF(N646="Pending (not yet due)",0,MAX(0,(YEAR(IF(L646="",Settings!$C$11,L646))-YEAR(G646))*12+MONTH(IF(L646="",Settings!$C$11,L646))-MONTH(G646)+1))))</f>
        <v/>
      </c>
      <c r="P646" s="23" t="str">
        <f aca="false">IF(O646="","",ROUND(J646*Settings!$C$10*O646,0))</f>
        <v/>
      </c>
    </row>
    <row r="647" customFormat="false" ht="15" hidden="false" customHeight="false" outlineLevel="0" collapsed="false">
      <c r="A647" s="8"/>
      <c r="B647" s="8"/>
      <c r="C647" s="8"/>
      <c r="D647" s="8"/>
      <c r="E647" s="8"/>
      <c r="F647" s="18"/>
      <c r="G647" s="21"/>
      <c r="H647" s="11" t="str">
        <f aca="false">IF(E647="","",IFERROR(INDEX(Rates!$B$6:$B$30,MATCH(E647,Rates!$A$6:$A$30,0)),"Not in rate table"))</f>
        <v/>
      </c>
      <c r="I647" s="22" t="str">
        <f aca="false">IF(E647="","",IFERROR(IF(F647&lt;=INDEX(Rates!$C$6:$C$30,MATCH(E647,Rates!$A$6:$A$30,0)),0,IF(D647="Yes",INDEX(Rates!$D$6:$D$30,MATCH(E647,Rates!$A$6:$A$30,0)),INDEX(Rates!$E$6:$E$30,MATCH(E647,Rates!$A$6:$A$30,0)))),0))</f>
        <v/>
      </c>
      <c r="J647" s="23" t="str">
        <f aca="false">IF(E647="","",ROUND(F647*I647,0))</f>
        <v/>
      </c>
      <c r="K647" s="24" t="str">
        <f aca="false">IF(OR(G647="",J647=0),"",IF(MONTH(G647)=3,DATE(YEAR(G647),Settings!$C$9,Settings!$C$8),DATE(YEAR(G647),MONTH(G647)+1,Settings!$C$7)))</f>
        <v/>
      </c>
      <c r="L647" s="21"/>
      <c r="M647" s="8"/>
      <c r="N647" s="10" t="str">
        <f aca="false">IF(E647="","",IF(J647=0,"Below threshold",IF(L647="",IF(Settings!$C$11&gt;K647,"Overdue - not deposited","Pending (not yet due)"),IF(L647&lt;=K647,"Deposited on time","Deposited late"))))</f>
        <v/>
      </c>
      <c r="O647" s="25" t="str">
        <f aca="false">IF(OR(J647="",J647=0,G647=""),"",IF(N647="Deposited on time",0,IF(N647="Pending (not yet due)",0,MAX(0,(YEAR(IF(L647="",Settings!$C$11,L647))-YEAR(G647))*12+MONTH(IF(L647="",Settings!$C$11,L647))-MONTH(G647)+1))))</f>
        <v/>
      </c>
      <c r="P647" s="23" t="str">
        <f aca="false">IF(O647="","",ROUND(J647*Settings!$C$10*O647,0))</f>
        <v/>
      </c>
    </row>
    <row r="648" customFormat="false" ht="15" hidden="false" customHeight="false" outlineLevel="0" collapsed="false">
      <c r="A648" s="8"/>
      <c r="B648" s="8"/>
      <c r="C648" s="8"/>
      <c r="D648" s="8"/>
      <c r="E648" s="8"/>
      <c r="F648" s="18"/>
      <c r="G648" s="21"/>
      <c r="H648" s="11" t="str">
        <f aca="false">IF(E648="","",IFERROR(INDEX(Rates!$B$6:$B$30,MATCH(E648,Rates!$A$6:$A$30,0)),"Not in rate table"))</f>
        <v/>
      </c>
      <c r="I648" s="22" t="str">
        <f aca="false">IF(E648="","",IFERROR(IF(F648&lt;=INDEX(Rates!$C$6:$C$30,MATCH(E648,Rates!$A$6:$A$30,0)),0,IF(D648="Yes",INDEX(Rates!$D$6:$D$30,MATCH(E648,Rates!$A$6:$A$30,0)),INDEX(Rates!$E$6:$E$30,MATCH(E648,Rates!$A$6:$A$30,0)))),0))</f>
        <v/>
      </c>
      <c r="J648" s="23" t="str">
        <f aca="false">IF(E648="","",ROUND(F648*I648,0))</f>
        <v/>
      </c>
      <c r="K648" s="24" t="str">
        <f aca="false">IF(OR(G648="",J648=0),"",IF(MONTH(G648)=3,DATE(YEAR(G648),Settings!$C$9,Settings!$C$8),DATE(YEAR(G648),MONTH(G648)+1,Settings!$C$7)))</f>
        <v/>
      </c>
      <c r="L648" s="21"/>
      <c r="M648" s="8"/>
      <c r="N648" s="10" t="str">
        <f aca="false">IF(E648="","",IF(J648=0,"Below threshold",IF(L648="",IF(Settings!$C$11&gt;K648,"Overdue - not deposited","Pending (not yet due)"),IF(L648&lt;=K648,"Deposited on time","Deposited late"))))</f>
        <v/>
      </c>
      <c r="O648" s="25" t="str">
        <f aca="false">IF(OR(J648="",J648=0,G648=""),"",IF(N648="Deposited on time",0,IF(N648="Pending (not yet due)",0,MAX(0,(YEAR(IF(L648="",Settings!$C$11,L648))-YEAR(G648))*12+MONTH(IF(L648="",Settings!$C$11,L648))-MONTH(G648)+1))))</f>
        <v/>
      </c>
      <c r="P648" s="23" t="str">
        <f aca="false">IF(O648="","",ROUND(J648*Settings!$C$10*O648,0))</f>
        <v/>
      </c>
    </row>
    <row r="649" customFormat="false" ht="15" hidden="false" customHeight="false" outlineLevel="0" collapsed="false">
      <c r="A649" s="8"/>
      <c r="B649" s="8"/>
      <c r="C649" s="8"/>
      <c r="D649" s="8"/>
      <c r="E649" s="8"/>
      <c r="F649" s="18"/>
      <c r="G649" s="21"/>
      <c r="H649" s="11" t="str">
        <f aca="false">IF(E649="","",IFERROR(INDEX(Rates!$B$6:$B$30,MATCH(E649,Rates!$A$6:$A$30,0)),"Not in rate table"))</f>
        <v/>
      </c>
      <c r="I649" s="22" t="str">
        <f aca="false">IF(E649="","",IFERROR(IF(F649&lt;=INDEX(Rates!$C$6:$C$30,MATCH(E649,Rates!$A$6:$A$30,0)),0,IF(D649="Yes",INDEX(Rates!$D$6:$D$30,MATCH(E649,Rates!$A$6:$A$30,0)),INDEX(Rates!$E$6:$E$30,MATCH(E649,Rates!$A$6:$A$30,0)))),0))</f>
        <v/>
      </c>
      <c r="J649" s="23" t="str">
        <f aca="false">IF(E649="","",ROUND(F649*I649,0))</f>
        <v/>
      </c>
      <c r="K649" s="24" t="str">
        <f aca="false">IF(OR(G649="",J649=0),"",IF(MONTH(G649)=3,DATE(YEAR(G649),Settings!$C$9,Settings!$C$8),DATE(YEAR(G649),MONTH(G649)+1,Settings!$C$7)))</f>
        <v/>
      </c>
      <c r="L649" s="21"/>
      <c r="M649" s="8"/>
      <c r="N649" s="10" t="str">
        <f aca="false">IF(E649="","",IF(J649=0,"Below threshold",IF(L649="",IF(Settings!$C$11&gt;K649,"Overdue - not deposited","Pending (not yet due)"),IF(L649&lt;=K649,"Deposited on time","Deposited late"))))</f>
        <v/>
      </c>
      <c r="O649" s="25" t="str">
        <f aca="false">IF(OR(J649="",J649=0,G649=""),"",IF(N649="Deposited on time",0,IF(N649="Pending (not yet due)",0,MAX(0,(YEAR(IF(L649="",Settings!$C$11,L649))-YEAR(G649))*12+MONTH(IF(L649="",Settings!$C$11,L649))-MONTH(G649)+1))))</f>
        <v/>
      </c>
      <c r="P649" s="23" t="str">
        <f aca="false">IF(O649="","",ROUND(J649*Settings!$C$10*O649,0))</f>
        <v/>
      </c>
    </row>
    <row r="650" customFormat="false" ht="15" hidden="false" customHeight="false" outlineLevel="0" collapsed="false">
      <c r="A650" s="8"/>
      <c r="B650" s="8"/>
      <c r="C650" s="8"/>
      <c r="D650" s="8"/>
      <c r="E650" s="8"/>
      <c r="F650" s="18"/>
      <c r="G650" s="21"/>
      <c r="H650" s="11" t="str">
        <f aca="false">IF(E650="","",IFERROR(INDEX(Rates!$B$6:$B$30,MATCH(E650,Rates!$A$6:$A$30,0)),"Not in rate table"))</f>
        <v/>
      </c>
      <c r="I650" s="22" t="str">
        <f aca="false">IF(E650="","",IFERROR(IF(F650&lt;=INDEX(Rates!$C$6:$C$30,MATCH(E650,Rates!$A$6:$A$30,0)),0,IF(D650="Yes",INDEX(Rates!$D$6:$D$30,MATCH(E650,Rates!$A$6:$A$30,0)),INDEX(Rates!$E$6:$E$30,MATCH(E650,Rates!$A$6:$A$30,0)))),0))</f>
        <v/>
      </c>
      <c r="J650" s="23" t="str">
        <f aca="false">IF(E650="","",ROUND(F650*I650,0))</f>
        <v/>
      </c>
      <c r="K650" s="24" t="str">
        <f aca="false">IF(OR(G650="",J650=0),"",IF(MONTH(G650)=3,DATE(YEAR(G650),Settings!$C$9,Settings!$C$8),DATE(YEAR(G650),MONTH(G650)+1,Settings!$C$7)))</f>
        <v/>
      </c>
      <c r="L650" s="21"/>
      <c r="M650" s="8"/>
      <c r="N650" s="10" t="str">
        <f aca="false">IF(E650="","",IF(J650=0,"Below threshold",IF(L650="",IF(Settings!$C$11&gt;K650,"Overdue - not deposited","Pending (not yet due)"),IF(L650&lt;=K650,"Deposited on time","Deposited late"))))</f>
        <v/>
      </c>
      <c r="O650" s="25" t="str">
        <f aca="false">IF(OR(J650="",J650=0,G650=""),"",IF(N650="Deposited on time",0,IF(N650="Pending (not yet due)",0,MAX(0,(YEAR(IF(L650="",Settings!$C$11,L650))-YEAR(G650))*12+MONTH(IF(L650="",Settings!$C$11,L650))-MONTH(G650)+1))))</f>
        <v/>
      </c>
      <c r="P650" s="23" t="str">
        <f aca="false">IF(O650="","",ROUND(J650*Settings!$C$10*O650,0))</f>
        <v/>
      </c>
    </row>
    <row r="651" customFormat="false" ht="15" hidden="false" customHeight="false" outlineLevel="0" collapsed="false">
      <c r="A651" s="8"/>
      <c r="B651" s="8"/>
      <c r="C651" s="8"/>
      <c r="D651" s="8"/>
      <c r="E651" s="8"/>
      <c r="F651" s="18"/>
      <c r="G651" s="21"/>
      <c r="H651" s="11" t="str">
        <f aca="false">IF(E651="","",IFERROR(INDEX(Rates!$B$6:$B$30,MATCH(E651,Rates!$A$6:$A$30,0)),"Not in rate table"))</f>
        <v/>
      </c>
      <c r="I651" s="22" t="str">
        <f aca="false">IF(E651="","",IFERROR(IF(F651&lt;=INDEX(Rates!$C$6:$C$30,MATCH(E651,Rates!$A$6:$A$30,0)),0,IF(D651="Yes",INDEX(Rates!$D$6:$D$30,MATCH(E651,Rates!$A$6:$A$30,0)),INDEX(Rates!$E$6:$E$30,MATCH(E651,Rates!$A$6:$A$30,0)))),0))</f>
        <v/>
      </c>
      <c r="J651" s="23" t="str">
        <f aca="false">IF(E651="","",ROUND(F651*I651,0))</f>
        <v/>
      </c>
      <c r="K651" s="24" t="str">
        <f aca="false">IF(OR(G651="",J651=0),"",IF(MONTH(G651)=3,DATE(YEAR(G651),Settings!$C$9,Settings!$C$8),DATE(YEAR(G651),MONTH(G651)+1,Settings!$C$7)))</f>
        <v/>
      </c>
      <c r="L651" s="21"/>
      <c r="M651" s="8"/>
      <c r="N651" s="10" t="str">
        <f aca="false">IF(E651="","",IF(J651=0,"Below threshold",IF(L651="",IF(Settings!$C$11&gt;K651,"Overdue - not deposited","Pending (not yet due)"),IF(L651&lt;=K651,"Deposited on time","Deposited late"))))</f>
        <v/>
      </c>
      <c r="O651" s="25" t="str">
        <f aca="false">IF(OR(J651="",J651=0,G651=""),"",IF(N651="Deposited on time",0,IF(N651="Pending (not yet due)",0,MAX(0,(YEAR(IF(L651="",Settings!$C$11,L651))-YEAR(G651))*12+MONTH(IF(L651="",Settings!$C$11,L651))-MONTH(G651)+1))))</f>
        <v/>
      </c>
      <c r="P651" s="23" t="str">
        <f aca="false">IF(O651="","",ROUND(J651*Settings!$C$10*O651,0))</f>
        <v/>
      </c>
    </row>
    <row r="652" customFormat="false" ht="15" hidden="false" customHeight="false" outlineLevel="0" collapsed="false">
      <c r="A652" s="8"/>
      <c r="B652" s="8"/>
      <c r="C652" s="8"/>
      <c r="D652" s="8"/>
      <c r="E652" s="8"/>
      <c r="F652" s="18"/>
      <c r="G652" s="21"/>
      <c r="H652" s="11" t="str">
        <f aca="false">IF(E652="","",IFERROR(INDEX(Rates!$B$6:$B$30,MATCH(E652,Rates!$A$6:$A$30,0)),"Not in rate table"))</f>
        <v/>
      </c>
      <c r="I652" s="22" t="str">
        <f aca="false">IF(E652="","",IFERROR(IF(F652&lt;=INDEX(Rates!$C$6:$C$30,MATCH(E652,Rates!$A$6:$A$30,0)),0,IF(D652="Yes",INDEX(Rates!$D$6:$D$30,MATCH(E652,Rates!$A$6:$A$30,0)),INDEX(Rates!$E$6:$E$30,MATCH(E652,Rates!$A$6:$A$30,0)))),0))</f>
        <v/>
      </c>
      <c r="J652" s="23" t="str">
        <f aca="false">IF(E652="","",ROUND(F652*I652,0))</f>
        <v/>
      </c>
      <c r="K652" s="24" t="str">
        <f aca="false">IF(OR(G652="",J652=0),"",IF(MONTH(G652)=3,DATE(YEAR(G652),Settings!$C$9,Settings!$C$8),DATE(YEAR(G652),MONTH(G652)+1,Settings!$C$7)))</f>
        <v/>
      </c>
      <c r="L652" s="21"/>
      <c r="M652" s="8"/>
      <c r="N652" s="10" t="str">
        <f aca="false">IF(E652="","",IF(J652=0,"Below threshold",IF(L652="",IF(Settings!$C$11&gt;K652,"Overdue - not deposited","Pending (not yet due)"),IF(L652&lt;=K652,"Deposited on time","Deposited late"))))</f>
        <v/>
      </c>
      <c r="O652" s="25" t="str">
        <f aca="false">IF(OR(J652="",J652=0,G652=""),"",IF(N652="Deposited on time",0,IF(N652="Pending (not yet due)",0,MAX(0,(YEAR(IF(L652="",Settings!$C$11,L652))-YEAR(G652))*12+MONTH(IF(L652="",Settings!$C$11,L652))-MONTH(G652)+1))))</f>
        <v/>
      </c>
      <c r="P652" s="23" t="str">
        <f aca="false">IF(O652="","",ROUND(J652*Settings!$C$10*O652,0))</f>
        <v/>
      </c>
    </row>
    <row r="653" customFormat="false" ht="15" hidden="false" customHeight="false" outlineLevel="0" collapsed="false">
      <c r="A653" s="8"/>
      <c r="B653" s="8"/>
      <c r="C653" s="8"/>
      <c r="D653" s="8"/>
      <c r="E653" s="8"/>
      <c r="F653" s="18"/>
      <c r="G653" s="21"/>
      <c r="H653" s="11" t="str">
        <f aca="false">IF(E653="","",IFERROR(INDEX(Rates!$B$6:$B$30,MATCH(E653,Rates!$A$6:$A$30,0)),"Not in rate table"))</f>
        <v/>
      </c>
      <c r="I653" s="22" t="str">
        <f aca="false">IF(E653="","",IFERROR(IF(F653&lt;=INDEX(Rates!$C$6:$C$30,MATCH(E653,Rates!$A$6:$A$30,0)),0,IF(D653="Yes",INDEX(Rates!$D$6:$D$30,MATCH(E653,Rates!$A$6:$A$30,0)),INDEX(Rates!$E$6:$E$30,MATCH(E653,Rates!$A$6:$A$30,0)))),0))</f>
        <v/>
      </c>
      <c r="J653" s="23" t="str">
        <f aca="false">IF(E653="","",ROUND(F653*I653,0))</f>
        <v/>
      </c>
      <c r="K653" s="24" t="str">
        <f aca="false">IF(OR(G653="",J653=0),"",IF(MONTH(G653)=3,DATE(YEAR(G653),Settings!$C$9,Settings!$C$8),DATE(YEAR(G653),MONTH(G653)+1,Settings!$C$7)))</f>
        <v/>
      </c>
      <c r="L653" s="21"/>
      <c r="M653" s="8"/>
      <c r="N653" s="10" t="str">
        <f aca="false">IF(E653="","",IF(J653=0,"Below threshold",IF(L653="",IF(Settings!$C$11&gt;K653,"Overdue - not deposited","Pending (not yet due)"),IF(L653&lt;=K653,"Deposited on time","Deposited late"))))</f>
        <v/>
      </c>
      <c r="O653" s="25" t="str">
        <f aca="false">IF(OR(J653="",J653=0,G653=""),"",IF(N653="Deposited on time",0,IF(N653="Pending (not yet due)",0,MAX(0,(YEAR(IF(L653="",Settings!$C$11,L653))-YEAR(G653))*12+MONTH(IF(L653="",Settings!$C$11,L653))-MONTH(G653)+1))))</f>
        <v/>
      </c>
      <c r="P653" s="23" t="str">
        <f aca="false">IF(O653="","",ROUND(J653*Settings!$C$10*O653,0))</f>
        <v/>
      </c>
    </row>
    <row r="654" customFormat="false" ht="15" hidden="false" customHeight="false" outlineLevel="0" collapsed="false">
      <c r="A654" s="8"/>
      <c r="B654" s="8"/>
      <c r="C654" s="8"/>
      <c r="D654" s="8"/>
      <c r="E654" s="8"/>
      <c r="F654" s="18"/>
      <c r="G654" s="21"/>
      <c r="H654" s="11" t="str">
        <f aca="false">IF(E654="","",IFERROR(INDEX(Rates!$B$6:$B$30,MATCH(E654,Rates!$A$6:$A$30,0)),"Not in rate table"))</f>
        <v/>
      </c>
      <c r="I654" s="22" t="str">
        <f aca="false">IF(E654="","",IFERROR(IF(F654&lt;=INDEX(Rates!$C$6:$C$30,MATCH(E654,Rates!$A$6:$A$30,0)),0,IF(D654="Yes",INDEX(Rates!$D$6:$D$30,MATCH(E654,Rates!$A$6:$A$30,0)),INDEX(Rates!$E$6:$E$30,MATCH(E654,Rates!$A$6:$A$30,0)))),0))</f>
        <v/>
      </c>
      <c r="J654" s="23" t="str">
        <f aca="false">IF(E654="","",ROUND(F654*I654,0))</f>
        <v/>
      </c>
      <c r="K654" s="24" t="str">
        <f aca="false">IF(OR(G654="",J654=0),"",IF(MONTH(G654)=3,DATE(YEAR(G654),Settings!$C$9,Settings!$C$8),DATE(YEAR(G654),MONTH(G654)+1,Settings!$C$7)))</f>
        <v/>
      </c>
      <c r="L654" s="21"/>
      <c r="M654" s="8"/>
      <c r="N654" s="10" t="str">
        <f aca="false">IF(E654="","",IF(J654=0,"Below threshold",IF(L654="",IF(Settings!$C$11&gt;K654,"Overdue - not deposited","Pending (not yet due)"),IF(L654&lt;=K654,"Deposited on time","Deposited late"))))</f>
        <v/>
      </c>
      <c r="O654" s="25" t="str">
        <f aca="false">IF(OR(J654="",J654=0,G654=""),"",IF(N654="Deposited on time",0,IF(N654="Pending (not yet due)",0,MAX(0,(YEAR(IF(L654="",Settings!$C$11,L654))-YEAR(G654))*12+MONTH(IF(L654="",Settings!$C$11,L654))-MONTH(G654)+1))))</f>
        <v/>
      </c>
      <c r="P654" s="23" t="str">
        <f aca="false">IF(O654="","",ROUND(J654*Settings!$C$10*O654,0))</f>
        <v/>
      </c>
    </row>
    <row r="655" customFormat="false" ht="15" hidden="false" customHeight="false" outlineLevel="0" collapsed="false">
      <c r="A655" s="8"/>
      <c r="B655" s="8"/>
      <c r="C655" s="8"/>
      <c r="D655" s="8"/>
      <c r="E655" s="8"/>
      <c r="F655" s="18"/>
      <c r="G655" s="21"/>
      <c r="H655" s="11" t="str">
        <f aca="false">IF(E655="","",IFERROR(INDEX(Rates!$B$6:$B$30,MATCH(E655,Rates!$A$6:$A$30,0)),"Not in rate table"))</f>
        <v/>
      </c>
      <c r="I655" s="22" t="str">
        <f aca="false">IF(E655="","",IFERROR(IF(F655&lt;=INDEX(Rates!$C$6:$C$30,MATCH(E655,Rates!$A$6:$A$30,0)),0,IF(D655="Yes",INDEX(Rates!$D$6:$D$30,MATCH(E655,Rates!$A$6:$A$30,0)),INDEX(Rates!$E$6:$E$30,MATCH(E655,Rates!$A$6:$A$30,0)))),0))</f>
        <v/>
      </c>
      <c r="J655" s="23" t="str">
        <f aca="false">IF(E655="","",ROUND(F655*I655,0))</f>
        <v/>
      </c>
      <c r="K655" s="24" t="str">
        <f aca="false">IF(OR(G655="",J655=0),"",IF(MONTH(G655)=3,DATE(YEAR(G655),Settings!$C$9,Settings!$C$8),DATE(YEAR(G655),MONTH(G655)+1,Settings!$C$7)))</f>
        <v/>
      </c>
      <c r="L655" s="21"/>
      <c r="M655" s="8"/>
      <c r="N655" s="10" t="str">
        <f aca="false">IF(E655="","",IF(J655=0,"Below threshold",IF(L655="",IF(Settings!$C$11&gt;K655,"Overdue - not deposited","Pending (not yet due)"),IF(L655&lt;=K655,"Deposited on time","Deposited late"))))</f>
        <v/>
      </c>
      <c r="O655" s="25" t="str">
        <f aca="false">IF(OR(J655="",J655=0,G655=""),"",IF(N655="Deposited on time",0,IF(N655="Pending (not yet due)",0,MAX(0,(YEAR(IF(L655="",Settings!$C$11,L655))-YEAR(G655))*12+MONTH(IF(L655="",Settings!$C$11,L655))-MONTH(G655)+1))))</f>
        <v/>
      </c>
      <c r="P655" s="23" t="str">
        <f aca="false">IF(O655="","",ROUND(J655*Settings!$C$10*O655,0))</f>
        <v/>
      </c>
    </row>
    <row r="656" customFormat="false" ht="15" hidden="false" customHeight="false" outlineLevel="0" collapsed="false">
      <c r="A656" s="8"/>
      <c r="B656" s="8"/>
      <c r="C656" s="8"/>
      <c r="D656" s="8"/>
      <c r="E656" s="8"/>
      <c r="F656" s="18"/>
      <c r="G656" s="21"/>
      <c r="H656" s="11" t="str">
        <f aca="false">IF(E656="","",IFERROR(INDEX(Rates!$B$6:$B$30,MATCH(E656,Rates!$A$6:$A$30,0)),"Not in rate table"))</f>
        <v/>
      </c>
      <c r="I656" s="22" t="str">
        <f aca="false">IF(E656="","",IFERROR(IF(F656&lt;=INDEX(Rates!$C$6:$C$30,MATCH(E656,Rates!$A$6:$A$30,0)),0,IF(D656="Yes",INDEX(Rates!$D$6:$D$30,MATCH(E656,Rates!$A$6:$A$30,0)),INDEX(Rates!$E$6:$E$30,MATCH(E656,Rates!$A$6:$A$30,0)))),0))</f>
        <v/>
      </c>
      <c r="J656" s="23" t="str">
        <f aca="false">IF(E656="","",ROUND(F656*I656,0))</f>
        <v/>
      </c>
      <c r="K656" s="24" t="str">
        <f aca="false">IF(OR(G656="",J656=0),"",IF(MONTH(G656)=3,DATE(YEAR(G656),Settings!$C$9,Settings!$C$8),DATE(YEAR(G656),MONTH(G656)+1,Settings!$C$7)))</f>
        <v/>
      </c>
      <c r="L656" s="21"/>
      <c r="M656" s="8"/>
      <c r="N656" s="10" t="str">
        <f aca="false">IF(E656="","",IF(J656=0,"Below threshold",IF(L656="",IF(Settings!$C$11&gt;K656,"Overdue - not deposited","Pending (not yet due)"),IF(L656&lt;=K656,"Deposited on time","Deposited late"))))</f>
        <v/>
      </c>
      <c r="O656" s="25" t="str">
        <f aca="false">IF(OR(J656="",J656=0,G656=""),"",IF(N656="Deposited on time",0,IF(N656="Pending (not yet due)",0,MAX(0,(YEAR(IF(L656="",Settings!$C$11,L656))-YEAR(G656))*12+MONTH(IF(L656="",Settings!$C$11,L656))-MONTH(G656)+1))))</f>
        <v/>
      </c>
      <c r="P656" s="23" t="str">
        <f aca="false">IF(O656="","",ROUND(J656*Settings!$C$10*O656,0))</f>
        <v/>
      </c>
    </row>
    <row r="657" customFormat="false" ht="15" hidden="false" customHeight="false" outlineLevel="0" collapsed="false">
      <c r="A657" s="8"/>
      <c r="B657" s="8"/>
      <c r="C657" s="8"/>
      <c r="D657" s="8"/>
      <c r="E657" s="8"/>
      <c r="F657" s="18"/>
      <c r="G657" s="21"/>
      <c r="H657" s="11" t="str">
        <f aca="false">IF(E657="","",IFERROR(INDEX(Rates!$B$6:$B$30,MATCH(E657,Rates!$A$6:$A$30,0)),"Not in rate table"))</f>
        <v/>
      </c>
      <c r="I657" s="22" t="str">
        <f aca="false">IF(E657="","",IFERROR(IF(F657&lt;=INDEX(Rates!$C$6:$C$30,MATCH(E657,Rates!$A$6:$A$30,0)),0,IF(D657="Yes",INDEX(Rates!$D$6:$D$30,MATCH(E657,Rates!$A$6:$A$30,0)),INDEX(Rates!$E$6:$E$30,MATCH(E657,Rates!$A$6:$A$30,0)))),0))</f>
        <v/>
      </c>
      <c r="J657" s="23" t="str">
        <f aca="false">IF(E657="","",ROUND(F657*I657,0))</f>
        <v/>
      </c>
      <c r="K657" s="24" t="str">
        <f aca="false">IF(OR(G657="",J657=0),"",IF(MONTH(G657)=3,DATE(YEAR(G657),Settings!$C$9,Settings!$C$8),DATE(YEAR(G657),MONTH(G657)+1,Settings!$C$7)))</f>
        <v/>
      </c>
      <c r="L657" s="21"/>
      <c r="M657" s="8"/>
      <c r="N657" s="10" t="str">
        <f aca="false">IF(E657="","",IF(J657=0,"Below threshold",IF(L657="",IF(Settings!$C$11&gt;K657,"Overdue - not deposited","Pending (not yet due)"),IF(L657&lt;=K657,"Deposited on time","Deposited late"))))</f>
        <v/>
      </c>
      <c r="O657" s="25" t="str">
        <f aca="false">IF(OR(J657="",J657=0,G657=""),"",IF(N657="Deposited on time",0,IF(N657="Pending (not yet due)",0,MAX(0,(YEAR(IF(L657="",Settings!$C$11,L657))-YEAR(G657))*12+MONTH(IF(L657="",Settings!$C$11,L657))-MONTH(G657)+1))))</f>
        <v/>
      </c>
      <c r="P657" s="23" t="str">
        <f aca="false">IF(O657="","",ROUND(J657*Settings!$C$10*O657,0))</f>
        <v/>
      </c>
    </row>
    <row r="658" customFormat="false" ht="15" hidden="false" customHeight="false" outlineLevel="0" collapsed="false">
      <c r="A658" s="8"/>
      <c r="B658" s="8"/>
      <c r="C658" s="8"/>
      <c r="D658" s="8"/>
      <c r="E658" s="8"/>
      <c r="F658" s="18"/>
      <c r="G658" s="21"/>
      <c r="H658" s="11" t="str">
        <f aca="false">IF(E658="","",IFERROR(INDEX(Rates!$B$6:$B$30,MATCH(E658,Rates!$A$6:$A$30,0)),"Not in rate table"))</f>
        <v/>
      </c>
      <c r="I658" s="22" t="str">
        <f aca="false">IF(E658="","",IFERROR(IF(F658&lt;=INDEX(Rates!$C$6:$C$30,MATCH(E658,Rates!$A$6:$A$30,0)),0,IF(D658="Yes",INDEX(Rates!$D$6:$D$30,MATCH(E658,Rates!$A$6:$A$30,0)),INDEX(Rates!$E$6:$E$30,MATCH(E658,Rates!$A$6:$A$30,0)))),0))</f>
        <v/>
      </c>
      <c r="J658" s="23" t="str">
        <f aca="false">IF(E658="","",ROUND(F658*I658,0))</f>
        <v/>
      </c>
      <c r="K658" s="24" t="str">
        <f aca="false">IF(OR(G658="",J658=0),"",IF(MONTH(G658)=3,DATE(YEAR(G658),Settings!$C$9,Settings!$C$8),DATE(YEAR(G658),MONTH(G658)+1,Settings!$C$7)))</f>
        <v/>
      </c>
      <c r="L658" s="21"/>
      <c r="M658" s="8"/>
      <c r="N658" s="10" t="str">
        <f aca="false">IF(E658="","",IF(J658=0,"Below threshold",IF(L658="",IF(Settings!$C$11&gt;K658,"Overdue - not deposited","Pending (not yet due)"),IF(L658&lt;=K658,"Deposited on time","Deposited late"))))</f>
        <v/>
      </c>
      <c r="O658" s="25" t="str">
        <f aca="false">IF(OR(J658="",J658=0,G658=""),"",IF(N658="Deposited on time",0,IF(N658="Pending (not yet due)",0,MAX(0,(YEAR(IF(L658="",Settings!$C$11,L658))-YEAR(G658))*12+MONTH(IF(L658="",Settings!$C$11,L658))-MONTH(G658)+1))))</f>
        <v/>
      </c>
      <c r="P658" s="23" t="str">
        <f aca="false">IF(O658="","",ROUND(J658*Settings!$C$10*O658,0))</f>
        <v/>
      </c>
    </row>
    <row r="659" customFormat="false" ht="15" hidden="false" customHeight="false" outlineLevel="0" collapsed="false">
      <c r="A659" s="8"/>
      <c r="B659" s="8"/>
      <c r="C659" s="8"/>
      <c r="D659" s="8"/>
      <c r="E659" s="8"/>
      <c r="F659" s="18"/>
      <c r="G659" s="21"/>
      <c r="H659" s="11" t="str">
        <f aca="false">IF(E659="","",IFERROR(INDEX(Rates!$B$6:$B$30,MATCH(E659,Rates!$A$6:$A$30,0)),"Not in rate table"))</f>
        <v/>
      </c>
      <c r="I659" s="22" t="str">
        <f aca="false">IF(E659="","",IFERROR(IF(F659&lt;=INDEX(Rates!$C$6:$C$30,MATCH(E659,Rates!$A$6:$A$30,0)),0,IF(D659="Yes",INDEX(Rates!$D$6:$D$30,MATCH(E659,Rates!$A$6:$A$30,0)),INDEX(Rates!$E$6:$E$30,MATCH(E659,Rates!$A$6:$A$30,0)))),0))</f>
        <v/>
      </c>
      <c r="J659" s="23" t="str">
        <f aca="false">IF(E659="","",ROUND(F659*I659,0))</f>
        <v/>
      </c>
      <c r="K659" s="24" t="str">
        <f aca="false">IF(OR(G659="",J659=0),"",IF(MONTH(G659)=3,DATE(YEAR(G659),Settings!$C$9,Settings!$C$8),DATE(YEAR(G659),MONTH(G659)+1,Settings!$C$7)))</f>
        <v/>
      </c>
      <c r="L659" s="21"/>
      <c r="M659" s="8"/>
      <c r="N659" s="10" t="str">
        <f aca="false">IF(E659="","",IF(J659=0,"Below threshold",IF(L659="",IF(Settings!$C$11&gt;K659,"Overdue - not deposited","Pending (not yet due)"),IF(L659&lt;=K659,"Deposited on time","Deposited late"))))</f>
        <v/>
      </c>
      <c r="O659" s="25" t="str">
        <f aca="false">IF(OR(J659="",J659=0,G659=""),"",IF(N659="Deposited on time",0,IF(N659="Pending (not yet due)",0,MAX(0,(YEAR(IF(L659="",Settings!$C$11,L659))-YEAR(G659))*12+MONTH(IF(L659="",Settings!$C$11,L659))-MONTH(G659)+1))))</f>
        <v/>
      </c>
      <c r="P659" s="23" t="str">
        <f aca="false">IF(O659="","",ROUND(J659*Settings!$C$10*O659,0))</f>
        <v/>
      </c>
    </row>
    <row r="660" customFormat="false" ht="15" hidden="false" customHeight="false" outlineLevel="0" collapsed="false">
      <c r="A660" s="8"/>
      <c r="B660" s="8"/>
      <c r="C660" s="8"/>
      <c r="D660" s="8"/>
      <c r="E660" s="8"/>
      <c r="F660" s="18"/>
      <c r="G660" s="21"/>
      <c r="H660" s="11" t="str">
        <f aca="false">IF(E660="","",IFERROR(INDEX(Rates!$B$6:$B$30,MATCH(E660,Rates!$A$6:$A$30,0)),"Not in rate table"))</f>
        <v/>
      </c>
      <c r="I660" s="22" t="str">
        <f aca="false">IF(E660="","",IFERROR(IF(F660&lt;=INDEX(Rates!$C$6:$C$30,MATCH(E660,Rates!$A$6:$A$30,0)),0,IF(D660="Yes",INDEX(Rates!$D$6:$D$30,MATCH(E660,Rates!$A$6:$A$30,0)),INDEX(Rates!$E$6:$E$30,MATCH(E660,Rates!$A$6:$A$30,0)))),0))</f>
        <v/>
      </c>
      <c r="J660" s="23" t="str">
        <f aca="false">IF(E660="","",ROUND(F660*I660,0))</f>
        <v/>
      </c>
      <c r="K660" s="24" t="str">
        <f aca="false">IF(OR(G660="",J660=0),"",IF(MONTH(G660)=3,DATE(YEAR(G660),Settings!$C$9,Settings!$C$8),DATE(YEAR(G660),MONTH(G660)+1,Settings!$C$7)))</f>
        <v/>
      </c>
      <c r="L660" s="21"/>
      <c r="M660" s="8"/>
      <c r="N660" s="10" t="str">
        <f aca="false">IF(E660="","",IF(J660=0,"Below threshold",IF(L660="",IF(Settings!$C$11&gt;K660,"Overdue - not deposited","Pending (not yet due)"),IF(L660&lt;=K660,"Deposited on time","Deposited late"))))</f>
        <v/>
      </c>
      <c r="O660" s="25" t="str">
        <f aca="false">IF(OR(J660="",J660=0,G660=""),"",IF(N660="Deposited on time",0,IF(N660="Pending (not yet due)",0,MAX(0,(YEAR(IF(L660="",Settings!$C$11,L660))-YEAR(G660))*12+MONTH(IF(L660="",Settings!$C$11,L660))-MONTH(G660)+1))))</f>
        <v/>
      </c>
      <c r="P660" s="23" t="str">
        <f aca="false">IF(O660="","",ROUND(J660*Settings!$C$10*O660,0))</f>
        <v/>
      </c>
    </row>
    <row r="661" customFormat="false" ht="15" hidden="false" customHeight="false" outlineLevel="0" collapsed="false">
      <c r="A661" s="8"/>
      <c r="B661" s="8"/>
      <c r="C661" s="8"/>
      <c r="D661" s="8"/>
      <c r="E661" s="8"/>
      <c r="F661" s="18"/>
      <c r="G661" s="21"/>
      <c r="H661" s="11" t="str">
        <f aca="false">IF(E661="","",IFERROR(INDEX(Rates!$B$6:$B$30,MATCH(E661,Rates!$A$6:$A$30,0)),"Not in rate table"))</f>
        <v/>
      </c>
      <c r="I661" s="22" t="str">
        <f aca="false">IF(E661="","",IFERROR(IF(F661&lt;=INDEX(Rates!$C$6:$C$30,MATCH(E661,Rates!$A$6:$A$30,0)),0,IF(D661="Yes",INDEX(Rates!$D$6:$D$30,MATCH(E661,Rates!$A$6:$A$30,0)),INDEX(Rates!$E$6:$E$30,MATCH(E661,Rates!$A$6:$A$30,0)))),0))</f>
        <v/>
      </c>
      <c r="J661" s="23" t="str">
        <f aca="false">IF(E661="","",ROUND(F661*I661,0))</f>
        <v/>
      </c>
      <c r="K661" s="24" t="str">
        <f aca="false">IF(OR(G661="",J661=0),"",IF(MONTH(G661)=3,DATE(YEAR(G661),Settings!$C$9,Settings!$C$8),DATE(YEAR(G661),MONTH(G661)+1,Settings!$C$7)))</f>
        <v/>
      </c>
      <c r="L661" s="21"/>
      <c r="M661" s="8"/>
      <c r="N661" s="10" t="str">
        <f aca="false">IF(E661="","",IF(J661=0,"Below threshold",IF(L661="",IF(Settings!$C$11&gt;K661,"Overdue - not deposited","Pending (not yet due)"),IF(L661&lt;=K661,"Deposited on time","Deposited late"))))</f>
        <v/>
      </c>
      <c r="O661" s="25" t="str">
        <f aca="false">IF(OR(J661="",J661=0,G661=""),"",IF(N661="Deposited on time",0,IF(N661="Pending (not yet due)",0,MAX(0,(YEAR(IF(L661="",Settings!$C$11,L661))-YEAR(G661))*12+MONTH(IF(L661="",Settings!$C$11,L661))-MONTH(G661)+1))))</f>
        <v/>
      </c>
      <c r="P661" s="23" t="str">
        <f aca="false">IF(O661="","",ROUND(J661*Settings!$C$10*O661,0))</f>
        <v/>
      </c>
    </row>
    <row r="662" customFormat="false" ht="15" hidden="false" customHeight="false" outlineLevel="0" collapsed="false">
      <c r="A662" s="8"/>
      <c r="B662" s="8"/>
      <c r="C662" s="8"/>
      <c r="D662" s="8"/>
      <c r="E662" s="8"/>
      <c r="F662" s="18"/>
      <c r="G662" s="21"/>
      <c r="H662" s="11" t="str">
        <f aca="false">IF(E662="","",IFERROR(INDEX(Rates!$B$6:$B$30,MATCH(E662,Rates!$A$6:$A$30,0)),"Not in rate table"))</f>
        <v/>
      </c>
      <c r="I662" s="22" t="str">
        <f aca="false">IF(E662="","",IFERROR(IF(F662&lt;=INDEX(Rates!$C$6:$C$30,MATCH(E662,Rates!$A$6:$A$30,0)),0,IF(D662="Yes",INDEX(Rates!$D$6:$D$30,MATCH(E662,Rates!$A$6:$A$30,0)),INDEX(Rates!$E$6:$E$30,MATCH(E662,Rates!$A$6:$A$30,0)))),0))</f>
        <v/>
      </c>
      <c r="J662" s="23" t="str">
        <f aca="false">IF(E662="","",ROUND(F662*I662,0))</f>
        <v/>
      </c>
      <c r="K662" s="24" t="str">
        <f aca="false">IF(OR(G662="",J662=0),"",IF(MONTH(G662)=3,DATE(YEAR(G662),Settings!$C$9,Settings!$C$8),DATE(YEAR(G662),MONTH(G662)+1,Settings!$C$7)))</f>
        <v/>
      </c>
      <c r="L662" s="21"/>
      <c r="M662" s="8"/>
      <c r="N662" s="10" t="str">
        <f aca="false">IF(E662="","",IF(J662=0,"Below threshold",IF(L662="",IF(Settings!$C$11&gt;K662,"Overdue - not deposited","Pending (not yet due)"),IF(L662&lt;=K662,"Deposited on time","Deposited late"))))</f>
        <v/>
      </c>
      <c r="O662" s="25" t="str">
        <f aca="false">IF(OR(J662="",J662=0,G662=""),"",IF(N662="Deposited on time",0,IF(N662="Pending (not yet due)",0,MAX(0,(YEAR(IF(L662="",Settings!$C$11,L662))-YEAR(G662))*12+MONTH(IF(L662="",Settings!$C$11,L662))-MONTH(G662)+1))))</f>
        <v/>
      </c>
      <c r="P662" s="23" t="str">
        <f aca="false">IF(O662="","",ROUND(J662*Settings!$C$10*O662,0))</f>
        <v/>
      </c>
    </row>
    <row r="663" customFormat="false" ht="15" hidden="false" customHeight="false" outlineLevel="0" collapsed="false">
      <c r="A663" s="8"/>
      <c r="B663" s="8"/>
      <c r="C663" s="8"/>
      <c r="D663" s="8"/>
      <c r="E663" s="8"/>
      <c r="F663" s="18"/>
      <c r="G663" s="21"/>
      <c r="H663" s="11" t="str">
        <f aca="false">IF(E663="","",IFERROR(INDEX(Rates!$B$6:$B$30,MATCH(E663,Rates!$A$6:$A$30,0)),"Not in rate table"))</f>
        <v/>
      </c>
      <c r="I663" s="22" t="str">
        <f aca="false">IF(E663="","",IFERROR(IF(F663&lt;=INDEX(Rates!$C$6:$C$30,MATCH(E663,Rates!$A$6:$A$30,0)),0,IF(D663="Yes",INDEX(Rates!$D$6:$D$30,MATCH(E663,Rates!$A$6:$A$30,0)),INDEX(Rates!$E$6:$E$30,MATCH(E663,Rates!$A$6:$A$30,0)))),0))</f>
        <v/>
      </c>
      <c r="J663" s="23" t="str">
        <f aca="false">IF(E663="","",ROUND(F663*I663,0))</f>
        <v/>
      </c>
      <c r="K663" s="24" t="str">
        <f aca="false">IF(OR(G663="",J663=0),"",IF(MONTH(G663)=3,DATE(YEAR(G663),Settings!$C$9,Settings!$C$8),DATE(YEAR(G663),MONTH(G663)+1,Settings!$C$7)))</f>
        <v/>
      </c>
      <c r="L663" s="21"/>
      <c r="M663" s="8"/>
      <c r="N663" s="10" t="str">
        <f aca="false">IF(E663="","",IF(J663=0,"Below threshold",IF(L663="",IF(Settings!$C$11&gt;K663,"Overdue - not deposited","Pending (not yet due)"),IF(L663&lt;=K663,"Deposited on time","Deposited late"))))</f>
        <v/>
      </c>
      <c r="O663" s="25" t="str">
        <f aca="false">IF(OR(J663="",J663=0,G663=""),"",IF(N663="Deposited on time",0,IF(N663="Pending (not yet due)",0,MAX(0,(YEAR(IF(L663="",Settings!$C$11,L663))-YEAR(G663))*12+MONTH(IF(L663="",Settings!$C$11,L663))-MONTH(G663)+1))))</f>
        <v/>
      </c>
      <c r="P663" s="23" t="str">
        <f aca="false">IF(O663="","",ROUND(J663*Settings!$C$10*O663,0))</f>
        <v/>
      </c>
    </row>
    <row r="664" customFormat="false" ht="15" hidden="false" customHeight="false" outlineLevel="0" collapsed="false">
      <c r="A664" s="8"/>
      <c r="B664" s="8"/>
      <c r="C664" s="8"/>
      <c r="D664" s="8"/>
      <c r="E664" s="8"/>
      <c r="F664" s="18"/>
      <c r="G664" s="21"/>
      <c r="H664" s="11" t="str">
        <f aca="false">IF(E664="","",IFERROR(INDEX(Rates!$B$6:$B$30,MATCH(E664,Rates!$A$6:$A$30,0)),"Not in rate table"))</f>
        <v/>
      </c>
      <c r="I664" s="22" t="str">
        <f aca="false">IF(E664="","",IFERROR(IF(F664&lt;=INDEX(Rates!$C$6:$C$30,MATCH(E664,Rates!$A$6:$A$30,0)),0,IF(D664="Yes",INDEX(Rates!$D$6:$D$30,MATCH(E664,Rates!$A$6:$A$30,0)),INDEX(Rates!$E$6:$E$30,MATCH(E664,Rates!$A$6:$A$30,0)))),0))</f>
        <v/>
      </c>
      <c r="J664" s="23" t="str">
        <f aca="false">IF(E664="","",ROUND(F664*I664,0))</f>
        <v/>
      </c>
      <c r="K664" s="24" t="str">
        <f aca="false">IF(OR(G664="",J664=0),"",IF(MONTH(G664)=3,DATE(YEAR(G664),Settings!$C$9,Settings!$C$8),DATE(YEAR(G664),MONTH(G664)+1,Settings!$C$7)))</f>
        <v/>
      </c>
      <c r="L664" s="21"/>
      <c r="M664" s="8"/>
      <c r="N664" s="10" t="str">
        <f aca="false">IF(E664="","",IF(J664=0,"Below threshold",IF(L664="",IF(Settings!$C$11&gt;K664,"Overdue - not deposited","Pending (not yet due)"),IF(L664&lt;=K664,"Deposited on time","Deposited late"))))</f>
        <v/>
      </c>
      <c r="O664" s="25" t="str">
        <f aca="false">IF(OR(J664="",J664=0,G664=""),"",IF(N664="Deposited on time",0,IF(N664="Pending (not yet due)",0,MAX(0,(YEAR(IF(L664="",Settings!$C$11,L664))-YEAR(G664))*12+MONTH(IF(L664="",Settings!$C$11,L664))-MONTH(G664)+1))))</f>
        <v/>
      </c>
      <c r="P664" s="23" t="str">
        <f aca="false">IF(O664="","",ROUND(J664*Settings!$C$10*O664,0))</f>
        <v/>
      </c>
    </row>
    <row r="665" customFormat="false" ht="15" hidden="false" customHeight="false" outlineLevel="0" collapsed="false">
      <c r="A665" s="8"/>
      <c r="B665" s="8"/>
      <c r="C665" s="8"/>
      <c r="D665" s="8"/>
      <c r="E665" s="8"/>
      <c r="F665" s="18"/>
      <c r="G665" s="21"/>
      <c r="H665" s="11" t="str">
        <f aca="false">IF(E665="","",IFERROR(INDEX(Rates!$B$6:$B$30,MATCH(E665,Rates!$A$6:$A$30,0)),"Not in rate table"))</f>
        <v/>
      </c>
      <c r="I665" s="22" t="str">
        <f aca="false">IF(E665="","",IFERROR(IF(F665&lt;=INDEX(Rates!$C$6:$C$30,MATCH(E665,Rates!$A$6:$A$30,0)),0,IF(D665="Yes",INDEX(Rates!$D$6:$D$30,MATCH(E665,Rates!$A$6:$A$30,0)),INDEX(Rates!$E$6:$E$30,MATCH(E665,Rates!$A$6:$A$30,0)))),0))</f>
        <v/>
      </c>
      <c r="J665" s="23" t="str">
        <f aca="false">IF(E665="","",ROUND(F665*I665,0))</f>
        <v/>
      </c>
      <c r="K665" s="24" t="str">
        <f aca="false">IF(OR(G665="",J665=0),"",IF(MONTH(G665)=3,DATE(YEAR(G665),Settings!$C$9,Settings!$C$8),DATE(YEAR(G665),MONTH(G665)+1,Settings!$C$7)))</f>
        <v/>
      </c>
      <c r="L665" s="21"/>
      <c r="M665" s="8"/>
      <c r="N665" s="10" t="str">
        <f aca="false">IF(E665="","",IF(J665=0,"Below threshold",IF(L665="",IF(Settings!$C$11&gt;K665,"Overdue - not deposited","Pending (not yet due)"),IF(L665&lt;=K665,"Deposited on time","Deposited late"))))</f>
        <v/>
      </c>
      <c r="O665" s="25" t="str">
        <f aca="false">IF(OR(J665="",J665=0,G665=""),"",IF(N665="Deposited on time",0,IF(N665="Pending (not yet due)",0,MAX(0,(YEAR(IF(L665="",Settings!$C$11,L665))-YEAR(G665))*12+MONTH(IF(L665="",Settings!$C$11,L665))-MONTH(G665)+1))))</f>
        <v/>
      </c>
      <c r="P665" s="23" t="str">
        <f aca="false">IF(O665="","",ROUND(J665*Settings!$C$10*O665,0))</f>
        <v/>
      </c>
    </row>
    <row r="666" customFormat="false" ht="15" hidden="false" customHeight="false" outlineLevel="0" collapsed="false">
      <c r="A666" s="8"/>
      <c r="B666" s="8"/>
      <c r="C666" s="8"/>
      <c r="D666" s="8"/>
      <c r="E666" s="8"/>
      <c r="F666" s="18"/>
      <c r="G666" s="21"/>
      <c r="H666" s="11" t="str">
        <f aca="false">IF(E666="","",IFERROR(INDEX(Rates!$B$6:$B$30,MATCH(E666,Rates!$A$6:$A$30,0)),"Not in rate table"))</f>
        <v/>
      </c>
      <c r="I666" s="22" t="str">
        <f aca="false">IF(E666="","",IFERROR(IF(F666&lt;=INDEX(Rates!$C$6:$C$30,MATCH(E666,Rates!$A$6:$A$30,0)),0,IF(D666="Yes",INDEX(Rates!$D$6:$D$30,MATCH(E666,Rates!$A$6:$A$30,0)),INDEX(Rates!$E$6:$E$30,MATCH(E666,Rates!$A$6:$A$30,0)))),0))</f>
        <v/>
      </c>
      <c r="J666" s="23" t="str">
        <f aca="false">IF(E666="","",ROUND(F666*I666,0))</f>
        <v/>
      </c>
      <c r="K666" s="24" t="str">
        <f aca="false">IF(OR(G666="",J666=0),"",IF(MONTH(G666)=3,DATE(YEAR(G666),Settings!$C$9,Settings!$C$8),DATE(YEAR(G666),MONTH(G666)+1,Settings!$C$7)))</f>
        <v/>
      </c>
      <c r="L666" s="21"/>
      <c r="M666" s="8"/>
      <c r="N666" s="10" t="str">
        <f aca="false">IF(E666="","",IF(J666=0,"Below threshold",IF(L666="",IF(Settings!$C$11&gt;K666,"Overdue - not deposited","Pending (not yet due)"),IF(L666&lt;=K666,"Deposited on time","Deposited late"))))</f>
        <v/>
      </c>
      <c r="O666" s="25" t="str">
        <f aca="false">IF(OR(J666="",J666=0,G666=""),"",IF(N666="Deposited on time",0,IF(N666="Pending (not yet due)",0,MAX(0,(YEAR(IF(L666="",Settings!$C$11,L666))-YEAR(G666))*12+MONTH(IF(L666="",Settings!$C$11,L666))-MONTH(G666)+1))))</f>
        <v/>
      </c>
      <c r="P666" s="23" t="str">
        <f aca="false">IF(O666="","",ROUND(J666*Settings!$C$10*O666,0))</f>
        <v/>
      </c>
    </row>
    <row r="667" customFormat="false" ht="15" hidden="false" customHeight="false" outlineLevel="0" collapsed="false">
      <c r="A667" s="8"/>
      <c r="B667" s="8"/>
      <c r="C667" s="8"/>
      <c r="D667" s="8"/>
      <c r="E667" s="8"/>
      <c r="F667" s="18"/>
      <c r="G667" s="21"/>
      <c r="H667" s="11" t="str">
        <f aca="false">IF(E667="","",IFERROR(INDEX(Rates!$B$6:$B$30,MATCH(E667,Rates!$A$6:$A$30,0)),"Not in rate table"))</f>
        <v/>
      </c>
      <c r="I667" s="22" t="str">
        <f aca="false">IF(E667="","",IFERROR(IF(F667&lt;=INDEX(Rates!$C$6:$C$30,MATCH(E667,Rates!$A$6:$A$30,0)),0,IF(D667="Yes",INDEX(Rates!$D$6:$D$30,MATCH(E667,Rates!$A$6:$A$30,0)),INDEX(Rates!$E$6:$E$30,MATCH(E667,Rates!$A$6:$A$30,0)))),0))</f>
        <v/>
      </c>
      <c r="J667" s="23" t="str">
        <f aca="false">IF(E667="","",ROUND(F667*I667,0))</f>
        <v/>
      </c>
      <c r="K667" s="24" t="str">
        <f aca="false">IF(OR(G667="",J667=0),"",IF(MONTH(G667)=3,DATE(YEAR(G667),Settings!$C$9,Settings!$C$8),DATE(YEAR(G667),MONTH(G667)+1,Settings!$C$7)))</f>
        <v/>
      </c>
      <c r="L667" s="21"/>
      <c r="M667" s="8"/>
      <c r="N667" s="10" t="str">
        <f aca="false">IF(E667="","",IF(J667=0,"Below threshold",IF(L667="",IF(Settings!$C$11&gt;K667,"Overdue - not deposited","Pending (not yet due)"),IF(L667&lt;=K667,"Deposited on time","Deposited late"))))</f>
        <v/>
      </c>
      <c r="O667" s="25" t="str">
        <f aca="false">IF(OR(J667="",J667=0,G667=""),"",IF(N667="Deposited on time",0,IF(N667="Pending (not yet due)",0,MAX(0,(YEAR(IF(L667="",Settings!$C$11,L667))-YEAR(G667))*12+MONTH(IF(L667="",Settings!$C$11,L667))-MONTH(G667)+1))))</f>
        <v/>
      </c>
      <c r="P667" s="23" t="str">
        <f aca="false">IF(O667="","",ROUND(J667*Settings!$C$10*O667,0))</f>
        <v/>
      </c>
    </row>
    <row r="668" customFormat="false" ht="15" hidden="false" customHeight="false" outlineLevel="0" collapsed="false">
      <c r="A668" s="8"/>
      <c r="B668" s="8"/>
      <c r="C668" s="8"/>
      <c r="D668" s="8"/>
      <c r="E668" s="8"/>
      <c r="F668" s="18"/>
      <c r="G668" s="21"/>
      <c r="H668" s="11" t="str">
        <f aca="false">IF(E668="","",IFERROR(INDEX(Rates!$B$6:$B$30,MATCH(E668,Rates!$A$6:$A$30,0)),"Not in rate table"))</f>
        <v/>
      </c>
      <c r="I668" s="22" t="str">
        <f aca="false">IF(E668="","",IFERROR(IF(F668&lt;=INDEX(Rates!$C$6:$C$30,MATCH(E668,Rates!$A$6:$A$30,0)),0,IF(D668="Yes",INDEX(Rates!$D$6:$D$30,MATCH(E668,Rates!$A$6:$A$30,0)),INDEX(Rates!$E$6:$E$30,MATCH(E668,Rates!$A$6:$A$30,0)))),0))</f>
        <v/>
      </c>
      <c r="J668" s="23" t="str">
        <f aca="false">IF(E668="","",ROUND(F668*I668,0))</f>
        <v/>
      </c>
      <c r="K668" s="24" t="str">
        <f aca="false">IF(OR(G668="",J668=0),"",IF(MONTH(G668)=3,DATE(YEAR(G668),Settings!$C$9,Settings!$C$8),DATE(YEAR(G668),MONTH(G668)+1,Settings!$C$7)))</f>
        <v/>
      </c>
      <c r="L668" s="21"/>
      <c r="M668" s="8"/>
      <c r="N668" s="10" t="str">
        <f aca="false">IF(E668="","",IF(J668=0,"Below threshold",IF(L668="",IF(Settings!$C$11&gt;K668,"Overdue - not deposited","Pending (not yet due)"),IF(L668&lt;=K668,"Deposited on time","Deposited late"))))</f>
        <v/>
      </c>
      <c r="O668" s="25" t="str">
        <f aca="false">IF(OR(J668="",J668=0,G668=""),"",IF(N668="Deposited on time",0,IF(N668="Pending (not yet due)",0,MAX(0,(YEAR(IF(L668="",Settings!$C$11,L668))-YEAR(G668))*12+MONTH(IF(L668="",Settings!$C$11,L668))-MONTH(G668)+1))))</f>
        <v/>
      </c>
      <c r="P668" s="23" t="str">
        <f aca="false">IF(O668="","",ROUND(J668*Settings!$C$10*O668,0))</f>
        <v/>
      </c>
    </row>
    <row r="669" customFormat="false" ht="15" hidden="false" customHeight="false" outlineLevel="0" collapsed="false">
      <c r="A669" s="8"/>
      <c r="B669" s="8"/>
      <c r="C669" s="8"/>
      <c r="D669" s="8"/>
      <c r="E669" s="8"/>
      <c r="F669" s="18"/>
      <c r="G669" s="21"/>
      <c r="H669" s="11" t="str">
        <f aca="false">IF(E669="","",IFERROR(INDEX(Rates!$B$6:$B$30,MATCH(E669,Rates!$A$6:$A$30,0)),"Not in rate table"))</f>
        <v/>
      </c>
      <c r="I669" s="22" t="str">
        <f aca="false">IF(E669="","",IFERROR(IF(F669&lt;=INDEX(Rates!$C$6:$C$30,MATCH(E669,Rates!$A$6:$A$30,0)),0,IF(D669="Yes",INDEX(Rates!$D$6:$D$30,MATCH(E669,Rates!$A$6:$A$30,0)),INDEX(Rates!$E$6:$E$30,MATCH(E669,Rates!$A$6:$A$30,0)))),0))</f>
        <v/>
      </c>
      <c r="J669" s="23" t="str">
        <f aca="false">IF(E669="","",ROUND(F669*I669,0))</f>
        <v/>
      </c>
      <c r="K669" s="24" t="str">
        <f aca="false">IF(OR(G669="",J669=0),"",IF(MONTH(G669)=3,DATE(YEAR(G669),Settings!$C$9,Settings!$C$8),DATE(YEAR(G669),MONTH(G669)+1,Settings!$C$7)))</f>
        <v/>
      </c>
      <c r="L669" s="21"/>
      <c r="M669" s="8"/>
      <c r="N669" s="10" t="str">
        <f aca="false">IF(E669="","",IF(J669=0,"Below threshold",IF(L669="",IF(Settings!$C$11&gt;K669,"Overdue - not deposited","Pending (not yet due)"),IF(L669&lt;=K669,"Deposited on time","Deposited late"))))</f>
        <v/>
      </c>
      <c r="O669" s="25" t="str">
        <f aca="false">IF(OR(J669="",J669=0,G669=""),"",IF(N669="Deposited on time",0,IF(N669="Pending (not yet due)",0,MAX(0,(YEAR(IF(L669="",Settings!$C$11,L669))-YEAR(G669))*12+MONTH(IF(L669="",Settings!$C$11,L669))-MONTH(G669)+1))))</f>
        <v/>
      </c>
      <c r="P669" s="23" t="str">
        <f aca="false">IF(O669="","",ROUND(J669*Settings!$C$10*O669,0))</f>
        <v/>
      </c>
    </row>
    <row r="670" customFormat="false" ht="15" hidden="false" customHeight="false" outlineLevel="0" collapsed="false">
      <c r="A670" s="8"/>
      <c r="B670" s="8"/>
      <c r="C670" s="8"/>
      <c r="D670" s="8"/>
      <c r="E670" s="8"/>
      <c r="F670" s="18"/>
      <c r="G670" s="21"/>
      <c r="H670" s="11" t="str">
        <f aca="false">IF(E670="","",IFERROR(INDEX(Rates!$B$6:$B$30,MATCH(E670,Rates!$A$6:$A$30,0)),"Not in rate table"))</f>
        <v/>
      </c>
      <c r="I670" s="22" t="str">
        <f aca="false">IF(E670="","",IFERROR(IF(F670&lt;=INDEX(Rates!$C$6:$C$30,MATCH(E670,Rates!$A$6:$A$30,0)),0,IF(D670="Yes",INDEX(Rates!$D$6:$D$30,MATCH(E670,Rates!$A$6:$A$30,0)),INDEX(Rates!$E$6:$E$30,MATCH(E670,Rates!$A$6:$A$30,0)))),0))</f>
        <v/>
      </c>
      <c r="J670" s="23" t="str">
        <f aca="false">IF(E670="","",ROUND(F670*I670,0))</f>
        <v/>
      </c>
      <c r="K670" s="24" t="str">
        <f aca="false">IF(OR(G670="",J670=0),"",IF(MONTH(G670)=3,DATE(YEAR(G670),Settings!$C$9,Settings!$C$8),DATE(YEAR(G670),MONTH(G670)+1,Settings!$C$7)))</f>
        <v/>
      </c>
      <c r="L670" s="21"/>
      <c r="M670" s="8"/>
      <c r="N670" s="10" t="str">
        <f aca="false">IF(E670="","",IF(J670=0,"Below threshold",IF(L670="",IF(Settings!$C$11&gt;K670,"Overdue - not deposited","Pending (not yet due)"),IF(L670&lt;=K670,"Deposited on time","Deposited late"))))</f>
        <v/>
      </c>
      <c r="O670" s="25" t="str">
        <f aca="false">IF(OR(J670="",J670=0,G670=""),"",IF(N670="Deposited on time",0,IF(N670="Pending (not yet due)",0,MAX(0,(YEAR(IF(L670="",Settings!$C$11,L670))-YEAR(G670))*12+MONTH(IF(L670="",Settings!$C$11,L670))-MONTH(G670)+1))))</f>
        <v/>
      </c>
      <c r="P670" s="23" t="str">
        <f aca="false">IF(O670="","",ROUND(J670*Settings!$C$10*O670,0))</f>
        <v/>
      </c>
    </row>
    <row r="671" customFormat="false" ht="15" hidden="false" customHeight="false" outlineLevel="0" collapsed="false">
      <c r="A671" s="8"/>
      <c r="B671" s="8"/>
      <c r="C671" s="8"/>
      <c r="D671" s="8"/>
      <c r="E671" s="8"/>
      <c r="F671" s="18"/>
      <c r="G671" s="21"/>
      <c r="H671" s="11" t="str">
        <f aca="false">IF(E671="","",IFERROR(INDEX(Rates!$B$6:$B$30,MATCH(E671,Rates!$A$6:$A$30,0)),"Not in rate table"))</f>
        <v/>
      </c>
      <c r="I671" s="22" t="str">
        <f aca="false">IF(E671="","",IFERROR(IF(F671&lt;=INDEX(Rates!$C$6:$C$30,MATCH(E671,Rates!$A$6:$A$30,0)),0,IF(D671="Yes",INDEX(Rates!$D$6:$D$30,MATCH(E671,Rates!$A$6:$A$30,0)),INDEX(Rates!$E$6:$E$30,MATCH(E671,Rates!$A$6:$A$30,0)))),0))</f>
        <v/>
      </c>
      <c r="J671" s="23" t="str">
        <f aca="false">IF(E671="","",ROUND(F671*I671,0))</f>
        <v/>
      </c>
      <c r="K671" s="24" t="str">
        <f aca="false">IF(OR(G671="",J671=0),"",IF(MONTH(G671)=3,DATE(YEAR(G671),Settings!$C$9,Settings!$C$8),DATE(YEAR(G671),MONTH(G671)+1,Settings!$C$7)))</f>
        <v/>
      </c>
      <c r="L671" s="21"/>
      <c r="M671" s="8"/>
      <c r="N671" s="10" t="str">
        <f aca="false">IF(E671="","",IF(J671=0,"Below threshold",IF(L671="",IF(Settings!$C$11&gt;K671,"Overdue - not deposited","Pending (not yet due)"),IF(L671&lt;=K671,"Deposited on time","Deposited late"))))</f>
        <v/>
      </c>
      <c r="O671" s="25" t="str">
        <f aca="false">IF(OR(J671="",J671=0,G671=""),"",IF(N671="Deposited on time",0,IF(N671="Pending (not yet due)",0,MAX(0,(YEAR(IF(L671="",Settings!$C$11,L671))-YEAR(G671))*12+MONTH(IF(L671="",Settings!$C$11,L671))-MONTH(G671)+1))))</f>
        <v/>
      </c>
      <c r="P671" s="23" t="str">
        <f aca="false">IF(O671="","",ROUND(J671*Settings!$C$10*O671,0))</f>
        <v/>
      </c>
    </row>
    <row r="672" customFormat="false" ht="15" hidden="false" customHeight="false" outlineLevel="0" collapsed="false">
      <c r="A672" s="8"/>
      <c r="B672" s="8"/>
      <c r="C672" s="8"/>
      <c r="D672" s="8"/>
      <c r="E672" s="8"/>
      <c r="F672" s="18"/>
      <c r="G672" s="21"/>
      <c r="H672" s="11" t="str">
        <f aca="false">IF(E672="","",IFERROR(INDEX(Rates!$B$6:$B$30,MATCH(E672,Rates!$A$6:$A$30,0)),"Not in rate table"))</f>
        <v/>
      </c>
      <c r="I672" s="22" t="str">
        <f aca="false">IF(E672="","",IFERROR(IF(F672&lt;=INDEX(Rates!$C$6:$C$30,MATCH(E672,Rates!$A$6:$A$30,0)),0,IF(D672="Yes",INDEX(Rates!$D$6:$D$30,MATCH(E672,Rates!$A$6:$A$30,0)),INDEX(Rates!$E$6:$E$30,MATCH(E672,Rates!$A$6:$A$30,0)))),0))</f>
        <v/>
      </c>
      <c r="J672" s="23" t="str">
        <f aca="false">IF(E672="","",ROUND(F672*I672,0))</f>
        <v/>
      </c>
      <c r="K672" s="24" t="str">
        <f aca="false">IF(OR(G672="",J672=0),"",IF(MONTH(G672)=3,DATE(YEAR(G672),Settings!$C$9,Settings!$C$8),DATE(YEAR(G672),MONTH(G672)+1,Settings!$C$7)))</f>
        <v/>
      </c>
      <c r="L672" s="21"/>
      <c r="M672" s="8"/>
      <c r="N672" s="10" t="str">
        <f aca="false">IF(E672="","",IF(J672=0,"Below threshold",IF(L672="",IF(Settings!$C$11&gt;K672,"Overdue - not deposited","Pending (not yet due)"),IF(L672&lt;=K672,"Deposited on time","Deposited late"))))</f>
        <v/>
      </c>
      <c r="O672" s="25" t="str">
        <f aca="false">IF(OR(J672="",J672=0,G672=""),"",IF(N672="Deposited on time",0,IF(N672="Pending (not yet due)",0,MAX(0,(YEAR(IF(L672="",Settings!$C$11,L672))-YEAR(G672))*12+MONTH(IF(L672="",Settings!$C$11,L672))-MONTH(G672)+1))))</f>
        <v/>
      </c>
      <c r="P672" s="23" t="str">
        <f aca="false">IF(O672="","",ROUND(J672*Settings!$C$10*O672,0))</f>
        <v/>
      </c>
    </row>
    <row r="673" customFormat="false" ht="15" hidden="false" customHeight="false" outlineLevel="0" collapsed="false">
      <c r="A673" s="8"/>
      <c r="B673" s="8"/>
      <c r="C673" s="8"/>
      <c r="D673" s="8"/>
      <c r="E673" s="8"/>
      <c r="F673" s="18"/>
      <c r="G673" s="21"/>
      <c r="H673" s="11" t="str">
        <f aca="false">IF(E673="","",IFERROR(INDEX(Rates!$B$6:$B$30,MATCH(E673,Rates!$A$6:$A$30,0)),"Not in rate table"))</f>
        <v/>
      </c>
      <c r="I673" s="22" t="str">
        <f aca="false">IF(E673="","",IFERROR(IF(F673&lt;=INDEX(Rates!$C$6:$C$30,MATCH(E673,Rates!$A$6:$A$30,0)),0,IF(D673="Yes",INDEX(Rates!$D$6:$D$30,MATCH(E673,Rates!$A$6:$A$30,0)),INDEX(Rates!$E$6:$E$30,MATCH(E673,Rates!$A$6:$A$30,0)))),0))</f>
        <v/>
      </c>
      <c r="J673" s="23" t="str">
        <f aca="false">IF(E673="","",ROUND(F673*I673,0))</f>
        <v/>
      </c>
      <c r="K673" s="24" t="str">
        <f aca="false">IF(OR(G673="",J673=0),"",IF(MONTH(G673)=3,DATE(YEAR(G673),Settings!$C$9,Settings!$C$8),DATE(YEAR(G673),MONTH(G673)+1,Settings!$C$7)))</f>
        <v/>
      </c>
      <c r="L673" s="21"/>
      <c r="M673" s="8"/>
      <c r="N673" s="10" t="str">
        <f aca="false">IF(E673="","",IF(J673=0,"Below threshold",IF(L673="",IF(Settings!$C$11&gt;K673,"Overdue - not deposited","Pending (not yet due)"),IF(L673&lt;=K673,"Deposited on time","Deposited late"))))</f>
        <v/>
      </c>
      <c r="O673" s="25" t="str">
        <f aca="false">IF(OR(J673="",J673=0,G673=""),"",IF(N673="Deposited on time",0,IF(N673="Pending (not yet due)",0,MAX(0,(YEAR(IF(L673="",Settings!$C$11,L673))-YEAR(G673))*12+MONTH(IF(L673="",Settings!$C$11,L673))-MONTH(G673)+1))))</f>
        <v/>
      </c>
      <c r="P673" s="23" t="str">
        <f aca="false">IF(O673="","",ROUND(J673*Settings!$C$10*O673,0))</f>
        <v/>
      </c>
    </row>
    <row r="674" customFormat="false" ht="15" hidden="false" customHeight="false" outlineLevel="0" collapsed="false">
      <c r="A674" s="8"/>
      <c r="B674" s="8"/>
      <c r="C674" s="8"/>
      <c r="D674" s="8"/>
      <c r="E674" s="8"/>
      <c r="F674" s="18"/>
      <c r="G674" s="21"/>
      <c r="H674" s="11" t="str">
        <f aca="false">IF(E674="","",IFERROR(INDEX(Rates!$B$6:$B$30,MATCH(E674,Rates!$A$6:$A$30,0)),"Not in rate table"))</f>
        <v/>
      </c>
      <c r="I674" s="22" t="str">
        <f aca="false">IF(E674="","",IFERROR(IF(F674&lt;=INDEX(Rates!$C$6:$C$30,MATCH(E674,Rates!$A$6:$A$30,0)),0,IF(D674="Yes",INDEX(Rates!$D$6:$D$30,MATCH(E674,Rates!$A$6:$A$30,0)),INDEX(Rates!$E$6:$E$30,MATCH(E674,Rates!$A$6:$A$30,0)))),0))</f>
        <v/>
      </c>
      <c r="J674" s="23" t="str">
        <f aca="false">IF(E674="","",ROUND(F674*I674,0))</f>
        <v/>
      </c>
      <c r="K674" s="24" t="str">
        <f aca="false">IF(OR(G674="",J674=0),"",IF(MONTH(G674)=3,DATE(YEAR(G674),Settings!$C$9,Settings!$C$8),DATE(YEAR(G674),MONTH(G674)+1,Settings!$C$7)))</f>
        <v/>
      </c>
      <c r="L674" s="21"/>
      <c r="M674" s="8"/>
      <c r="N674" s="10" t="str">
        <f aca="false">IF(E674="","",IF(J674=0,"Below threshold",IF(L674="",IF(Settings!$C$11&gt;K674,"Overdue - not deposited","Pending (not yet due)"),IF(L674&lt;=K674,"Deposited on time","Deposited late"))))</f>
        <v/>
      </c>
      <c r="O674" s="25" t="str">
        <f aca="false">IF(OR(J674="",J674=0,G674=""),"",IF(N674="Deposited on time",0,IF(N674="Pending (not yet due)",0,MAX(0,(YEAR(IF(L674="",Settings!$C$11,L674))-YEAR(G674))*12+MONTH(IF(L674="",Settings!$C$11,L674))-MONTH(G674)+1))))</f>
        <v/>
      </c>
      <c r="P674" s="23" t="str">
        <f aca="false">IF(O674="","",ROUND(J674*Settings!$C$10*O674,0))</f>
        <v/>
      </c>
    </row>
    <row r="675" customFormat="false" ht="15" hidden="false" customHeight="false" outlineLevel="0" collapsed="false">
      <c r="A675" s="8"/>
      <c r="B675" s="8"/>
      <c r="C675" s="8"/>
      <c r="D675" s="8"/>
      <c r="E675" s="8"/>
      <c r="F675" s="18"/>
      <c r="G675" s="21"/>
      <c r="H675" s="11" t="str">
        <f aca="false">IF(E675="","",IFERROR(INDEX(Rates!$B$6:$B$30,MATCH(E675,Rates!$A$6:$A$30,0)),"Not in rate table"))</f>
        <v/>
      </c>
      <c r="I675" s="22" t="str">
        <f aca="false">IF(E675="","",IFERROR(IF(F675&lt;=INDEX(Rates!$C$6:$C$30,MATCH(E675,Rates!$A$6:$A$30,0)),0,IF(D675="Yes",INDEX(Rates!$D$6:$D$30,MATCH(E675,Rates!$A$6:$A$30,0)),INDEX(Rates!$E$6:$E$30,MATCH(E675,Rates!$A$6:$A$30,0)))),0))</f>
        <v/>
      </c>
      <c r="J675" s="23" t="str">
        <f aca="false">IF(E675="","",ROUND(F675*I675,0))</f>
        <v/>
      </c>
      <c r="K675" s="24" t="str">
        <f aca="false">IF(OR(G675="",J675=0),"",IF(MONTH(G675)=3,DATE(YEAR(G675),Settings!$C$9,Settings!$C$8),DATE(YEAR(G675),MONTH(G675)+1,Settings!$C$7)))</f>
        <v/>
      </c>
      <c r="L675" s="21"/>
      <c r="M675" s="8"/>
      <c r="N675" s="10" t="str">
        <f aca="false">IF(E675="","",IF(J675=0,"Below threshold",IF(L675="",IF(Settings!$C$11&gt;K675,"Overdue - not deposited","Pending (not yet due)"),IF(L675&lt;=K675,"Deposited on time","Deposited late"))))</f>
        <v/>
      </c>
      <c r="O675" s="25" t="str">
        <f aca="false">IF(OR(J675="",J675=0,G675=""),"",IF(N675="Deposited on time",0,IF(N675="Pending (not yet due)",0,MAX(0,(YEAR(IF(L675="",Settings!$C$11,L675))-YEAR(G675))*12+MONTH(IF(L675="",Settings!$C$11,L675))-MONTH(G675)+1))))</f>
        <v/>
      </c>
      <c r="P675" s="23" t="str">
        <f aca="false">IF(O675="","",ROUND(J675*Settings!$C$10*O675,0))</f>
        <v/>
      </c>
    </row>
    <row r="676" customFormat="false" ht="15" hidden="false" customHeight="false" outlineLevel="0" collapsed="false">
      <c r="A676" s="8"/>
      <c r="B676" s="8"/>
      <c r="C676" s="8"/>
      <c r="D676" s="8"/>
      <c r="E676" s="8"/>
      <c r="F676" s="18"/>
      <c r="G676" s="21"/>
      <c r="H676" s="11" t="str">
        <f aca="false">IF(E676="","",IFERROR(INDEX(Rates!$B$6:$B$30,MATCH(E676,Rates!$A$6:$A$30,0)),"Not in rate table"))</f>
        <v/>
      </c>
      <c r="I676" s="22" t="str">
        <f aca="false">IF(E676="","",IFERROR(IF(F676&lt;=INDEX(Rates!$C$6:$C$30,MATCH(E676,Rates!$A$6:$A$30,0)),0,IF(D676="Yes",INDEX(Rates!$D$6:$D$30,MATCH(E676,Rates!$A$6:$A$30,0)),INDEX(Rates!$E$6:$E$30,MATCH(E676,Rates!$A$6:$A$30,0)))),0))</f>
        <v/>
      </c>
      <c r="J676" s="23" t="str">
        <f aca="false">IF(E676="","",ROUND(F676*I676,0))</f>
        <v/>
      </c>
      <c r="K676" s="24" t="str">
        <f aca="false">IF(OR(G676="",J676=0),"",IF(MONTH(G676)=3,DATE(YEAR(G676),Settings!$C$9,Settings!$C$8),DATE(YEAR(G676),MONTH(G676)+1,Settings!$C$7)))</f>
        <v/>
      </c>
      <c r="L676" s="21"/>
      <c r="M676" s="8"/>
      <c r="N676" s="10" t="str">
        <f aca="false">IF(E676="","",IF(J676=0,"Below threshold",IF(L676="",IF(Settings!$C$11&gt;K676,"Overdue - not deposited","Pending (not yet due)"),IF(L676&lt;=K676,"Deposited on time","Deposited late"))))</f>
        <v/>
      </c>
      <c r="O676" s="25" t="str">
        <f aca="false">IF(OR(J676="",J676=0,G676=""),"",IF(N676="Deposited on time",0,IF(N676="Pending (not yet due)",0,MAX(0,(YEAR(IF(L676="",Settings!$C$11,L676))-YEAR(G676))*12+MONTH(IF(L676="",Settings!$C$11,L676))-MONTH(G676)+1))))</f>
        <v/>
      </c>
      <c r="P676" s="23" t="str">
        <f aca="false">IF(O676="","",ROUND(J676*Settings!$C$10*O676,0))</f>
        <v/>
      </c>
    </row>
    <row r="677" customFormat="false" ht="15" hidden="false" customHeight="false" outlineLevel="0" collapsed="false">
      <c r="A677" s="8"/>
      <c r="B677" s="8"/>
      <c r="C677" s="8"/>
      <c r="D677" s="8"/>
      <c r="E677" s="8"/>
      <c r="F677" s="18"/>
      <c r="G677" s="21"/>
      <c r="H677" s="11" t="str">
        <f aca="false">IF(E677="","",IFERROR(INDEX(Rates!$B$6:$B$30,MATCH(E677,Rates!$A$6:$A$30,0)),"Not in rate table"))</f>
        <v/>
      </c>
      <c r="I677" s="22" t="str">
        <f aca="false">IF(E677="","",IFERROR(IF(F677&lt;=INDEX(Rates!$C$6:$C$30,MATCH(E677,Rates!$A$6:$A$30,0)),0,IF(D677="Yes",INDEX(Rates!$D$6:$D$30,MATCH(E677,Rates!$A$6:$A$30,0)),INDEX(Rates!$E$6:$E$30,MATCH(E677,Rates!$A$6:$A$30,0)))),0))</f>
        <v/>
      </c>
      <c r="J677" s="23" t="str">
        <f aca="false">IF(E677="","",ROUND(F677*I677,0))</f>
        <v/>
      </c>
      <c r="K677" s="24" t="str">
        <f aca="false">IF(OR(G677="",J677=0),"",IF(MONTH(G677)=3,DATE(YEAR(G677),Settings!$C$9,Settings!$C$8),DATE(YEAR(G677),MONTH(G677)+1,Settings!$C$7)))</f>
        <v/>
      </c>
      <c r="L677" s="21"/>
      <c r="M677" s="8"/>
      <c r="N677" s="10" t="str">
        <f aca="false">IF(E677="","",IF(J677=0,"Below threshold",IF(L677="",IF(Settings!$C$11&gt;K677,"Overdue - not deposited","Pending (not yet due)"),IF(L677&lt;=K677,"Deposited on time","Deposited late"))))</f>
        <v/>
      </c>
      <c r="O677" s="25" t="str">
        <f aca="false">IF(OR(J677="",J677=0,G677=""),"",IF(N677="Deposited on time",0,IF(N677="Pending (not yet due)",0,MAX(0,(YEAR(IF(L677="",Settings!$C$11,L677))-YEAR(G677))*12+MONTH(IF(L677="",Settings!$C$11,L677))-MONTH(G677)+1))))</f>
        <v/>
      </c>
      <c r="P677" s="23" t="str">
        <f aca="false">IF(O677="","",ROUND(J677*Settings!$C$10*O677,0))</f>
        <v/>
      </c>
    </row>
    <row r="678" customFormat="false" ht="15" hidden="false" customHeight="false" outlineLevel="0" collapsed="false">
      <c r="A678" s="8"/>
      <c r="B678" s="8"/>
      <c r="C678" s="8"/>
      <c r="D678" s="8"/>
      <c r="E678" s="8"/>
      <c r="F678" s="18"/>
      <c r="G678" s="21"/>
      <c r="H678" s="11" t="str">
        <f aca="false">IF(E678="","",IFERROR(INDEX(Rates!$B$6:$B$30,MATCH(E678,Rates!$A$6:$A$30,0)),"Not in rate table"))</f>
        <v/>
      </c>
      <c r="I678" s="22" t="str">
        <f aca="false">IF(E678="","",IFERROR(IF(F678&lt;=INDEX(Rates!$C$6:$C$30,MATCH(E678,Rates!$A$6:$A$30,0)),0,IF(D678="Yes",INDEX(Rates!$D$6:$D$30,MATCH(E678,Rates!$A$6:$A$30,0)),INDEX(Rates!$E$6:$E$30,MATCH(E678,Rates!$A$6:$A$30,0)))),0))</f>
        <v/>
      </c>
      <c r="J678" s="23" t="str">
        <f aca="false">IF(E678="","",ROUND(F678*I678,0))</f>
        <v/>
      </c>
      <c r="K678" s="24" t="str">
        <f aca="false">IF(OR(G678="",J678=0),"",IF(MONTH(G678)=3,DATE(YEAR(G678),Settings!$C$9,Settings!$C$8),DATE(YEAR(G678),MONTH(G678)+1,Settings!$C$7)))</f>
        <v/>
      </c>
      <c r="L678" s="21"/>
      <c r="M678" s="8"/>
      <c r="N678" s="10" t="str">
        <f aca="false">IF(E678="","",IF(J678=0,"Below threshold",IF(L678="",IF(Settings!$C$11&gt;K678,"Overdue - not deposited","Pending (not yet due)"),IF(L678&lt;=K678,"Deposited on time","Deposited late"))))</f>
        <v/>
      </c>
      <c r="O678" s="25" t="str">
        <f aca="false">IF(OR(J678="",J678=0,G678=""),"",IF(N678="Deposited on time",0,IF(N678="Pending (not yet due)",0,MAX(0,(YEAR(IF(L678="",Settings!$C$11,L678))-YEAR(G678))*12+MONTH(IF(L678="",Settings!$C$11,L678))-MONTH(G678)+1))))</f>
        <v/>
      </c>
      <c r="P678" s="23" t="str">
        <f aca="false">IF(O678="","",ROUND(J678*Settings!$C$10*O678,0))</f>
        <v/>
      </c>
    </row>
    <row r="679" customFormat="false" ht="15" hidden="false" customHeight="false" outlineLevel="0" collapsed="false">
      <c r="A679" s="8"/>
      <c r="B679" s="8"/>
      <c r="C679" s="8"/>
      <c r="D679" s="8"/>
      <c r="E679" s="8"/>
      <c r="F679" s="18"/>
      <c r="G679" s="21"/>
      <c r="H679" s="11" t="str">
        <f aca="false">IF(E679="","",IFERROR(INDEX(Rates!$B$6:$B$30,MATCH(E679,Rates!$A$6:$A$30,0)),"Not in rate table"))</f>
        <v/>
      </c>
      <c r="I679" s="22" t="str">
        <f aca="false">IF(E679="","",IFERROR(IF(F679&lt;=INDEX(Rates!$C$6:$C$30,MATCH(E679,Rates!$A$6:$A$30,0)),0,IF(D679="Yes",INDEX(Rates!$D$6:$D$30,MATCH(E679,Rates!$A$6:$A$30,0)),INDEX(Rates!$E$6:$E$30,MATCH(E679,Rates!$A$6:$A$30,0)))),0))</f>
        <v/>
      </c>
      <c r="J679" s="23" t="str">
        <f aca="false">IF(E679="","",ROUND(F679*I679,0))</f>
        <v/>
      </c>
      <c r="K679" s="24" t="str">
        <f aca="false">IF(OR(G679="",J679=0),"",IF(MONTH(G679)=3,DATE(YEAR(G679),Settings!$C$9,Settings!$C$8),DATE(YEAR(G679),MONTH(G679)+1,Settings!$C$7)))</f>
        <v/>
      </c>
      <c r="L679" s="21"/>
      <c r="M679" s="8"/>
      <c r="N679" s="10" t="str">
        <f aca="false">IF(E679="","",IF(J679=0,"Below threshold",IF(L679="",IF(Settings!$C$11&gt;K679,"Overdue - not deposited","Pending (not yet due)"),IF(L679&lt;=K679,"Deposited on time","Deposited late"))))</f>
        <v/>
      </c>
      <c r="O679" s="25" t="str">
        <f aca="false">IF(OR(J679="",J679=0,G679=""),"",IF(N679="Deposited on time",0,IF(N679="Pending (not yet due)",0,MAX(0,(YEAR(IF(L679="",Settings!$C$11,L679))-YEAR(G679))*12+MONTH(IF(L679="",Settings!$C$11,L679))-MONTH(G679)+1))))</f>
        <v/>
      </c>
      <c r="P679" s="23" t="str">
        <f aca="false">IF(O679="","",ROUND(J679*Settings!$C$10*O679,0))</f>
        <v/>
      </c>
    </row>
    <row r="680" customFormat="false" ht="15" hidden="false" customHeight="false" outlineLevel="0" collapsed="false">
      <c r="A680" s="8"/>
      <c r="B680" s="8"/>
      <c r="C680" s="8"/>
      <c r="D680" s="8"/>
      <c r="E680" s="8"/>
      <c r="F680" s="18"/>
      <c r="G680" s="21"/>
      <c r="H680" s="11" t="str">
        <f aca="false">IF(E680="","",IFERROR(INDEX(Rates!$B$6:$B$30,MATCH(E680,Rates!$A$6:$A$30,0)),"Not in rate table"))</f>
        <v/>
      </c>
      <c r="I680" s="22" t="str">
        <f aca="false">IF(E680="","",IFERROR(IF(F680&lt;=INDEX(Rates!$C$6:$C$30,MATCH(E680,Rates!$A$6:$A$30,0)),0,IF(D680="Yes",INDEX(Rates!$D$6:$D$30,MATCH(E680,Rates!$A$6:$A$30,0)),INDEX(Rates!$E$6:$E$30,MATCH(E680,Rates!$A$6:$A$30,0)))),0))</f>
        <v/>
      </c>
      <c r="J680" s="23" t="str">
        <f aca="false">IF(E680="","",ROUND(F680*I680,0))</f>
        <v/>
      </c>
      <c r="K680" s="24" t="str">
        <f aca="false">IF(OR(G680="",J680=0),"",IF(MONTH(G680)=3,DATE(YEAR(G680),Settings!$C$9,Settings!$C$8),DATE(YEAR(G680),MONTH(G680)+1,Settings!$C$7)))</f>
        <v/>
      </c>
      <c r="L680" s="21"/>
      <c r="M680" s="8"/>
      <c r="N680" s="10" t="str">
        <f aca="false">IF(E680="","",IF(J680=0,"Below threshold",IF(L680="",IF(Settings!$C$11&gt;K680,"Overdue - not deposited","Pending (not yet due)"),IF(L680&lt;=K680,"Deposited on time","Deposited late"))))</f>
        <v/>
      </c>
      <c r="O680" s="25" t="str">
        <f aca="false">IF(OR(J680="",J680=0,G680=""),"",IF(N680="Deposited on time",0,IF(N680="Pending (not yet due)",0,MAX(0,(YEAR(IF(L680="",Settings!$C$11,L680))-YEAR(G680))*12+MONTH(IF(L680="",Settings!$C$11,L680))-MONTH(G680)+1))))</f>
        <v/>
      </c>
      <c r="P680" s="23" t="str">
        <f aca="false">IF(O680="","",ROUND(J680*Settings!$C$10*O680,0))</f>
        <v/>
      </c>
    </row>
    <row r="681" customFormat="false" ht="15" hidden="false" customHeight="false" outlineLevel="0" collapsed="false">
      <c r="A681" s="8"/>
      <c r="B681" s="8"/>
      <c r="C681" s="8"/>
      <c r="D681" s="8"/>
      <c r="E681" s="8"/>
      <c r="F681" s="18"/>
      <c r="G681" s="21"/>
      <c r="H681" s="11" t="str">
        <f aca="false">IF(E681="","",IFERROR(INDEX(Rates!$B$6:$B$30,MATCH(E681,Rates!$A$6:$A$30,0)),"Not in rate table"))</f>
        <v/>
      </c>
      <c r="I681" s="22" t="str">
        <f aca="false">IF(E681="","",IFERROR(IF(F681&lt;=INDEX(Rates!$C$6:$C$30,MATCH(E681,Rates!$A$6:$A$30,0)),0,IF(D681="Yes",INDEX(Rates!$D$6:$D$30,MATCH(E681,Rates!$A$6:$A$30,0)),INDEX(Rates!$E$6:$E$30,MATCH(E681,Rates!$A$6:$A$30,0)))),0))</f>
        <v/>
      </c>
      <c r="J681" s="23" t="str">
        <f aca="false">IF(E681="","",ROUND(F681*I681,0))</f>
        <v/>
      </c>
      <c r="K681" s="24" t="str">
        <f aca="false">IF(OR(G681="",J681=0),"",IF(MONTH(G681)=3,DATE(YEAR(G681),Settings!$C$9,Settings!$C$8),DATE(YEAR(G681),MONTH(G681)+1,Settings!$C$7)))</f>
        <v/>
      </c>
      <c r="L681" s="21"/>
      <c r="M681" s="8"/>
      <c r="N681" s="10" t="str">
        <f aca="false">IF(E681="","",IF(J681=0,"Below threshold",IF(L681="",IF(Settings!$C$11&gt;K681,"Overdue - not deposited","Pending (not yet due)"),IF(L681&lt;=K681,"Deposited on time","Deposited late"))))</f>
        <v/>
      </c>
      <c r="O681" s="25" t="str">
        <f aca="false">IF(OR(J681="",J681=0,G681=""),"",IF(N681="Deposited on time",0,IF(N681="Pending (not yet due)",0,MAX(0,(YEAR(IF(L681="",Settings!$C$11,L681))-YEAR(G681))*12+MONTH(IF(L681="",Settings!$C$11,L681))-MONTH(G681)+1))))</f>
        <v/>
      </c>
      <c r="P681" s="23" t="str">
        <f aca="false">IF(O681="","",ROUND(J681*Settings!$C$10*O681,0))</f>
        <v/>
      </c>
    </row>
    <row r="682" customFormat="false" ht="15" hidden="false" customHeight="false" outlineLevel="0" collapsed="false">
      <c r="A682" s="8"/>
      <c r="B682" s="8"/>
      <c r="C682" s="8"/>
      <c r="D682" s="8"/>
      <c r="E682" s="8"/>
      <c r="F682" s="18"/>
      <c r="G682" s="21"/>
      <c r="H682" s="11" t="str">
        <f aca="false">IF(E682="","",IFERROR(INDEX(Rates!$B$6:$B$30,MATCH(E682,Rates!$A$6:$A$30,0)),"Not in rate table"))</f>
        <v/>
      </c>
      <c r="I682" s="22" t="str">
        <f aca="false">IF(E682="","",IFERROR(IF(F682&lt;=INDEX(Rates!$C$6:$C$30,MATCH(E682,Rates!$A$6:$A$30,0)),0,IF(D682="Yes",INDEX(Rates!$D$6:$D$30,MATCH(E682,Rates!$A$6:$A$30,0)),INDEX(Rates!$E$6:$E$30,MATCH(E682,Rates!$A$6:$A$30,0)))),0))</f>
        <v/>
      </c>
      <c r="J682" s="23" t="str">
        <f aca="false">IF(E682="","",ROUND(F682*I682,0))</f>
        <v/>
      </c>
      <c r="K682" s="24" t="str">
        <f aca="false">IF(OR(G682="",J682=0),"",IF(MONTH(G682)=3,DATE(YEAR(G682),Settings!$C$9,Settings!$C$8),DATE(YEAR(G682),MONTH(G682)+1,Settings!$C$7)))</f>
        <v/>
      </c>
      <c r="L682" s="21"/>
      <c r="M682" s="8"/>
      <c r="N682" s="10" t="str">
        <f aca="false">IF(E682="","",IF(J682=0,"Below threshold",IF(L682="",IF(Settings!$C$11&gt;K682,"Overdue - not deposited","Pending (not yet due)"),IF(L682&lt;=K682,"Deposited on time","Deposited late"))))</f>
        <v/>
      </c>
      <c r="O682" s="25" t="str">
        <f aca="false">IF(OR(J682="",J682=0,G682=""),"",IF(N682="Deposited on time",0,IF(N682="Pending (not yet due)",0,MAX(0,(YEAR(IF(L682="",Settings!$C$11,L682))-YEAR(G682))*12+MONTH(IF(L682="",Settings!$C$11,L682))-MONTH(G682)+1))))</f>
        <v/>
      </c>
      <c r="P682" s="23" t="str">
        <f aca="false">IF(O682="","",ROUND(J682*Settings!$C$10*O682,0))</f>
        <v/>
      </c>
    </row>
    <row r="683" customFormat="false" ht="15" hidden="false" customHeight="false" outlineLevel="0" collapsed="false">
      <c r="A683" s="8"/>
      <c r="B683" s="8"/>
      <c r="C683" s="8"/>
      <c r="D683" s="8"/>
      <c r="E683" s="8"/>
      <c r="F683" s="18"/>
      <c r="G683" s="21"/>
      <c r="H683" s="11" t="str">
        <f aca="false">IF(E683="","",IFERROR(INDEX(Rates!$B$6:$B$30,MATCH(E683,Rates!$A$6:$A$30,0)),"Not in rate table"))</f>
        <v/>
      </c>
      <c r="I683" s="22" t="str">
        <f aca="false">IF(E683="","",IFERROR(IF(F683&lt;=INDEX(Rates!$C$6:$C$30,MATCH(E683,Rates!$A$6:$A$30,0)),0,IF(D683="Yes",INDEX(Rates!$D$6:$D$30,MATCH(E683,Rates!$A$6:$A$30,0)),INDEX(Rates!$E$6:$E$30,MATCH(E683,Rates!$A$6:$A$30,0)))),0))</f>
        <v/>
      </c>
      <c r="J683" s="23" t="str">
        <f aca="false">IF(E683="","",ROUND(F683*I683,0))</f>
        <v/>
      </c>
      <c r="K683" s="24" t="str">
        <f aca="false">IF(OR(G683="",J683=0),"",IF(MONTH(G683)=3,DATE(YEAR(G683),Settings!$C$9,Settings!$C$8),DATE(YEAR(G683),MONTH(G683)+1,Settings!$C$7)))</f>
        <v/>
      </c>
      <c r="L683" s="21"/>
      <c r="M683" s="8"/>
      <c r="N683" s="10" t="str">
        <f aca="false">IF(E683="","",IF(J683=0,"Below threshold",IF(L683="",IF(Settings!$C$11&gt;K683,"Overdue - not deposited","Pending (not yet due)"),IF(L683&lt;=K683,"Deposited on time","Deposited late"))))</f>
        <v/>
      </c>
      <c r="O683" s="25" t="str">
        <f aca="false">IF(OR(J683="",J683=0,G683=""),"",IF(N683="Deposited on time",0,IF(N683="Pending (not yet due)",0,MAX(0,(YEAR(IF(L683="",Settings!$C$11,L683))-YEAR(G683))*12+MONTH(IF(L683="",Settings!$C$11,L683))-MONTH(G683)+1))))</f>
        <v/>
      </c>
      <c r="P683" s="23" t="str">
        <f aca="false">IF(O683="","",ROUND(J683*Settings!$C$10*O683,0))</f>
        <v/>
      </c>
    </row>
    <row r="684" customFormat="false" ht="15" hidden="false" customHeight="false" outlineLevel="0" collapsed="false">
      <c r="A684" s="8"/>
      <c r="B684" s="8"/>
      <c r="C684" s="8"/>
      <c r="D684" s="8"/>
      <c r="E684" s="8"/>
      <c r="F684" s="18"/>
      <c r="G684" s="21"/>
      <c r="H684" s="11" t="str">
        <f aca="false">IF(E684="","",IFERROR(INDEX(Rates!$B$6:$B$30,MATCH(E684,Rates!$A$6:$A$30,0)),"Not in rate table"))</f>
        <v/>
      </c>
      <c r="I684" s="22" t="str">
        <f aca="false">IF(E684="","",IFERROR(IF(F684&lt;=INDEX(Rates!$C$6:$C$30,MATCH(E684,Rates!$A$6:$A$30,0)),0,IF(D684="Yes",INDEX(Rates!$D$6:$D$30,MATCH(E684,Rates!$A$6:$A$30,0)),INDEX(Rates!$E$6:$E$30,MATCH(E684,Rates!$A$6:$A$30,0)))),0))</f>
        <v/>
      </c>
      <c r="J684" s="23" t="str">
        <f aca="false">IF(E684="","",ROUND(F684*I684,0))</f>
        <v/>
      </c>
      <c r="K684" s="24" t="str">
        <f aca="false">IF(OR(G684="",J684=0),"",IF(MONTH(G684)=3,DATE(YEAR(G684),Settings!$C$9,Settings!$C$8),DATE(YEAR(G684),MONTH(G684)+1,Settings!$C$7)))</f>
        <v/>
      </c>
      <c r="L684" s="21"/>
      <c r="M684" s="8"/>
      <c r="N684" s="10" t="str">
        <f aca="false">IF(E684="","",IF(J684=0,"Below threshold",IF(L684="",IF(Settings!$C$11&gt;K684,"Overdue - not deposited","Pending (not yet due)"),IF(L684&lt;=K684,"Deposited on time","Deposited late"))))</f>
        <v/>
      </c>
      <c r="O684" s="25" t="str">
        <f aca="false">IF(OR(J684="",J684=0,G684=""),"",IF(N684="Deposited on time",0,IF(N684="Pending (not yet due)",0,MAX(0,(YEAR(IF(L684="",Settings!$C$11,L684))-YEAR(G684))*12+MONTH(IF(L684="",Settings!$C$11,L684))-MONTH(G684)+1))))</f>
        <v/>
      </c>
      <c r="P684" s="23" t="str">
        <f aca="false">IF(O684="","",ROUND(J684*Settings!$C$10*O684,0))</f>
        <v/>
      </c>
    </row>
    <row r="685" customFormat="false" ht="15" hidden="false" customHeight="false" outlineLevel="0" collapsed="false">
      <c r="A685" s="8"/>
      <c r="B685" s="8"/>
      <c r="C685" s="8"/>
      <c r="D685" s="8"/>
      <c r="E685" s="8"/>
      <c r="F685" s="18"/>
      <c r="G685" s="21"/>
      <c r="H685" s="11" t="str">
        <f aca="false">IF(E685="","",IFERROR(INDEX(Rates!$B$6:$B$30,MATCH(E685,Rates!$A$6:$A$30,0)),"Not in rate table"))</f>
        <v/>
      </c>
      <c r="I685" s="22" t="str">
        <f aca="false">IF(E685="","",IFERROR(IF(F685&lt;=INDEX(Rates!$C$6:$C$30,MATCH(E685,Rates!$A$6:$A$30,0)),0,IF(D685="Yes",INDEX(Rates!$D$6:$D$30,MATCH(E685,Rates!$A$6:$A$30,0)),INDEX(Rates!$E$6:$E$30,MATCH(E685,Rates!$A$6:$A$30,0)))),0))</f>
        <v/>
      </c>
      <c r="J685" s="23" t="str">
        <f aca="false">IF(E685="","",ROUND(F685*I685,0))</f>
        <v/>
      </c>
      <c r="K685" s="24" t="str">
        <f aca="false">IF(OR(G685="",J685=0),"",IF(MONTH(G685)=3,DATE(YEAR(G685),Settings!$C$9,Settings!$C$8),DATE(YEAR(G685),MONTH(G685)+1,Settings!$C$7)))</f>
        <v/>
      </c>
      <c r="L685" s="21"/>
      <c r="M685" s="8"/>
      <c r="N685" s="10" t="str">
        <f aca="false">IF(E685="","",IF(J685=0,"Below threshold",IF(L685="",IF(Settings!$C$11&gt;K685,"Overdue - not deposited","Pending (not yet due)"),IF(L685&lt;=K685,"Deposited on time","Deposited late"))))</f>
        <v/>
      </c>
      <c r="O685" s="25" t="str">
        <f aca="false">IF(OR(J685="",J685=0,G685=""),"",IF(N685="Deposited on time",0,IF(N685="Pending (not yet due)",0,MAX(0,(YEAR(IF(L685="",Settings!$C$11,L685))-YEAR(G685))*12+MONTH(IF(L685="",Settings!$C$11,L685))-MONTH(G685)+1))))</f>
        <v/>
      </c>
      <c r="P685" s="23" t="str">
        <f aca="false">IF(O685="","",ROUND(J685*Settings!$C$10*O685,0))</f>
        <v/>
      </c>
    </row>
    <row r="686" customFormat="false" ht="15" hidden="false" customHeight="false" outlineLevel="0" collapsed="false">
      <c r="A686" s="8"/>
      <c r="B686" s="8"/>
      <c r="C686" s="8"/>
      <c r="D686" s="8"/>
      <c r="E686" s="8"/>
      <c r="F686" s="18"/>
      <c r="G686" s="21"/>
      <c r="H686" s="11" t="str">
        <f aca="false">IF(E686="","",IFERROR(INDEX(Rates!$B$6:$B$30,MATCH(E686,Rates!$A$6:$A$30,0)),"Not in rate table"))</f>
        <v/>
      </c>
      <c r="I686" s="22" t="str">
        <f aca="false">IF(E686="","",IFERROR(IF(F686&lt;=INDEX(Rates!$C$6:$C$30,MATCH(E686,Rates!$A$6:$A$30,0)),0,IF(D686="Yes",INDEX(Rates!$D$6:$D$30,MATCH(E686,Rates!$A$6:$A$30,0)),INDEX(Rates!$E$6:$E$30,MATCH(E686,Rates!$A$6:$A$30,0)))),0))</f>
        <v/>
      </c>
      <c r="J686" s="23" t="str">
        <f aca="false">IF(E686="","",ROUND(F686*I686,0))</f>
        <v/>
      </c>
      <c r="K686" s="24" t="str">
        <f aca="false">IF(OR(G686="",J686=0),"",IF(MONTH(G686)=3,DATE(YEAR(G686),Settings!$C$9,Settings!$C$8),DATE(YEAR(G686),MONTH(G686)+1,Settings!$C$7)))</f>
        <v/>
      </c>
      <c r="L686" s="21"/>
      <c r="M686" s="8"/>
      <c r="N686" s="10" t="str">
        <f aca="false">IF(E686="","",IF(J686=0,"Below threshold",IF(L686="",IF(Settings!$C$11&gt;K686,"Overdue - not deposited","Pending (not yet due)"),IF(L686&lt;=K686,"Deposited on time","Deposited late"))))</f>
        <v/>
      </c>
      <c r="O686" s="25" t="str">
        <f aca="false">IF(OR(J686="",J686=0,G686=""),"",IF(N686="Deposited on time",0,IF(N686="Pending (not yet due)",0,MAX(0,(YEAR(IF(L686="",Settings!$C$11,L686))-YEAR(G686))*12+MONTH(IF(L686="",Settings!$C$11,L686))-MONTH(G686)+1))))</f>
        <v/>
      </c>
      <c r="P686" s="23" t="str">
        <f aca="false">IF(O686="","",ROUND(J686*Settings!$C$10*O686,0))</f>
        <v/>
      </c>
    </row>
    <row r="687" customFormat="false" ht="15" hidden="false" customHeight="false" outlineLevel="0" collapsed="false">
      <c r="A687" s="8"/>
      <c r="B687" s="8"/>
      <c r="C687" s="8"/>
      <c r="D687" s="8"/>
      <c r="E687" s="8"/>
      <c r="F687" s="18"/>
      <c r="G687" s="21"/>
      <c r="H687" s="11" t="str">
        <f aca="false">IF(E687="","",IFERROR(INDEX(Rates!$B$6:$B$30,MATCH(E687,Rates!$A$6:$A$30,0)),"Not in rate table"))</f>
        <v/>
      </c>
      <c r="I687" s="22" t="str">
        <f aca="false">IF(E687="","",IFERROR(IF(F687&lt;=INDEX(Rates!$C$6:$C$30,MATCH(E687,Rates!$A$6:$A$30,0)),0,IF(D687="Yes",INDEX(Rates!$D$6:$D$30,MATCH(E687,Rates!$A$6:$A$30,0)),INDEX(Rates!$E$6:$E$30,MATCH(E687,Rates!$A$6:$A$30,0)))),0))</f>
        <v/>
      </c>
      <c r="J687" s="23" t="str">
        <f aca="false">IF(E687="","",ROUND(F687*I687,0))</f>
        <v/>
      </c>
      <c r="K687" s="24" t="str">
        <f aca="false">IF(OR(G687="",J687=0),"",IF(MONTH(G687)=3,DATE(YEAR(G687),Settings!$C$9,Settings!$C$8),DATE(YEAR(G687),MONTH(G687)+1,Settings!$C$7)))</f>
        <v/>
      </c>
      <c r="L687" s="21"/>
      <c r="M687" s="8"/>
      <c r="N687" s="10" t="str">
        <f aca="false">IF(E687="","",IF(J687=0,"Below threshold",IF(L687="",IF(Settings!$C$11&gt;K687,"Overdue - not deposited","Pending (not yet due)"),IF(L687&lt;=K687,"Deposited on time","Deposited late"))))</f>
        <v/>
      </c>
      <c r="O687" s="25" t="str">
        <f aca="false">IF(OR(J687="",J687=0,G687=""),"",IF(N687="Deposited on time",0,IF(N687="Pending (not yet due)",0,MAX(0,(YEAR(IF(L687="",Settings!$C$11,L687))-YEAR(G687))*12+MONTH(IF(L687="",Settings!$C$11,L687))-MONTH(G687)+1))))</f>
        <v/>
      </c>
      <c r="P687" s="23" t="str">
        <f aca="false">IF(O687="","",ROUND(J687*Settings!$C$10*O687,0))</f>
        <v/>
      </c>
    </row>
    <row r="688" customFormat="false" ht="15" hidden="false" customHeight="false" outlineLevel="0" collapsed="false">
      <c r="A688" s="8"/>
      <c r="B688" s="8"/>
      <c r="C688" s="8"/>
      <c r="D688" s="8"/>
      <c r="E688" s="8"/>
      <c r="F688" s="18"/>
      <c r="G688" s="21"/>
      <c r="H688" s="11" t="str">
        <f aca="false">IF(E688="","",IFERROR(INDEX(Rates!$B$6:$B$30,MATCH(E688,Rates!$A$6:$A$30,0)),"Not in rate table"))</f>
        <v/>
      </c>
      <c r="I688" s="22" t="str">
        <f aca="false">IF(E688="","",IFERROR(IF(F688&lt;=INDEX(Rates!$C$6:$C$30,MATCH(E688,Rates!$A$6:$A$30,0)),0,IF(D688="Yes",INDEX(Rates!$D$6:$D$30,MATCH(E688,Rates!$A$6:$A$30,0)),INDEX(Rates!$E$6:$E$30,MATCH(E688,Rates!$A$6:$A$30,0)))),0))</f>
        <v/>
      </c>
      <c r="J688" s="23" t="str">
        <f aca="false">IF(E688="","",ROUND(F688*I688,0))</f>
        <v/>
      </c>
      <c r="K688" s="24" t="str">
        <f aca="false">IF(OR(G688="",J688=0),"",IF(MONTH(G688)=3,DATE(YEAR(G688),Settings!$C$9,Settings!$C$8),DATE(YEAR(G688),MONTH(G688)+1,Settings!$C$7)))</f>
        <v/>
      </c>
      <c r="L688" s="21"/>
      <c r="M688" s="8"/>
      <c r="N688" s="10" t="str">
        <f aca="false">IF(E688="","",IF(J688=0,"Below threshold",IF(L688="",IF(Settings!$C$11&gt;K688,"Overdue - not deposited","Pending (not yet due)"),IF(L688&lt;=K688,"Deposited on time","Deposited late"))))</f>
        <v/>
      </c>
      <c r="O688" s="25" t="str">
        <f aca="false">IF(OR(J688="",J688=0,G688=""),"",IF(N688="Deposited on time",0,IF(N688="Pending (not yet due)",0,MAX(0,(YEAR(IF(L688="",Settings!$C$11,L688))-YEAR(G688))*12+MONTH(IF(L688="",Settings!$C$11,L688))-MONTH(G688)+1))))</f>
        <v/>
      </c>
      <c r="P688" s="23" t="str">
        <f aca="false">IF(O688="","",ROUND(J688*Settings!$C$10*O688,0))</f>
        <v/>
      </c>
    </row>
    <row r="689" customFormat="false" ht="15" hidden="false" customHeight="false" outlineLevel="0" collapsed="false">
      <c r="A689" s="8"/>
      <c r="B689" s="8"/>
      <c r="C689" s="8"/>
      <c r="D689" s="8"/>
      <c r="E689" s="8"/>
      <c r="F689" s="18"/>
      <c r="G689" s="21"/>
      <c r="H689" s="11" t="str">
        <f aca="false">IF(E689="","",IFERROR(INDEX(Rates!$B$6:$B$30,MATCH(E689,Rates!$A$6:$A$30,0)),"Not in rate table"))</f>
        <v/>
      </c>
      <c r="I689" s="22" t="str">
        <f aca="false">IF(E689="","",IFERROR(IF(F689&lt;=INDEX(Rates!$C$6:$C$30,MATCH(E689,Rates!$A$6:$A$30,0)),0,IF(D689="Yes",INDEX(Rates!$D$6:$D$30,MATCH(E689,Rates!$A$6:$A$30,0)),INDEX(Rates!$E$6:$E$30,MATCH(E689,Rates!$A$6:$A$30,0)))),0))</f>
        <v/>
      </c>
      <c r="J689" s="23" t="str">
        <f aca="false">IF(E689="","",ROUND(F689*I689,0))</f>
        <v/>
      </c>
      <c r="K689" s="24" t="str">
        <f aca="false">IF(OR(G689="",J689=0),"",IF(MONTH(G689)=3,DATE(YEAR(G689),Settings!$C$9,Settings!$C$8),DATE(YEAR(G689),MONTH(G689)+1,Settings!$C$7)))</f>
        <v/>
      </c>
      <c r="L689" s="21"/>
      <c r="M689" s="8"/>
      <c r="N689" s="10" t="str">
        <f aca="false">IF(E689="","",IF(J689=0,"Below threshold",IF(L689="",IF(Settings!$C$11&gt;K689,"Overdue - not deposited","Pending (not yet due)"),IF(L689&lt;=K689,"Deposited on time","Deposited late"))))</f>
        <v/>
      </c>
      <c r="O689" s="25" t="str">
        <f aca="false">IF(OR(J689="",J689=0,G689=""),"",IF(N689="Deposited on time",0,IF(N689="Pending (not yet due)",0,MAX(0,(YEAR(IF(L689="",Settings!$C$11,L689))-YEAR(G689))*12+MONTH(IF(L689="",Settings!$C$11,L689))-MONTH(G689)+1))))</f>
        <v/>
      </c>
      <c r="P689" s="23" t="str">
        <f aca="false">IF(O689="","",ROUND(J689*Settings!$C$10*O689,0))</f>
        <v/>
      </c>
    </row>
    <row r="690" customFormat="false" ht="15" hidden="false" customHeight="false" outlineLevel="0" collapsed="false">
      <c r="A690" s="8"/>
      <c r="B690" s="8"/>
      <c r="C690" s="8"/>
      <c r="D690" s="8"/>
      <c r="E690" s="8"/>
      <c r="F690" s="18"/>
      <c r="G690" s="21"/>
      <c r="H690" s="11" t="str">
        <f aca="false">IF(E690="","",IFERROR(INDEX(Rates!$B$6:$B$30,MATCH(E690,Rates!$A$6:$A$30,0)),"Not in rate table"))</f>
        <v/>
      </c>
      <c r="I690" s="22" t="str">
        <f aca="false">IF(E690="","",IFERROR(IF(F690&lt;=INDEX(Rates!$C$6:$C$30,MATCH(E690,Rates!$A$6:$A$30,0)),0,IF(D690="Yes",INDEX(Rates!$D$6:$D$30,MATCH(E690,Rates!$A$6:$A$30,0)),INDEX(Rates!$E$6:$E$30,MATCH(E690,Rates!$A$6:$A$30,0)))),0))</f>
        <v/>
      </c>
      <c r="J690" s="23" t="str">
        <f aca="false">IF(E690="","",ROUND(F690*I690,0))</f>
        <v/>
      </c>
      <c r="K690" s="24" t="str">
        <f aca="false">IF(OR(G690="",J690=0),"",IF(MONTH(G690)=3,DATE(YEAR(G690),Settings!$C$9,Settings!$C$8),DATE(YEAR(G690),MONTH(G690)+1,Settings!$C$7)))</f>
        <v/>
      </c>
      <c r="L690" s="21"/>
      <c r="M690" s="8"/>
      <c r="N690" s="10" t="str">
        <f aca="false">IF(E690="","",IF(J690=0,"Below threshold",IF(L690="",IF(Settings!$C$11&gt;K690,"Overdue - not deposited","Pending (not yet due)"),IF(L690&lt;=K690,"Deposited on time","Deposited late"))))</f>
        <v/>
      </c>
      <c r="O690" s="25" t="str">
        <f aca="false">IF(OR(J690="",J690=0,G690=""),"",IF(N690="Deposited on time",0,IF(N690="Pending (not yet due)",0,MAX(0,(YEAR(IF(L690="",Settings!$C$11,L690))-YEAR(G690))*12+MONTH(IF(L690="",Settings!$C$11,L690))-MONTH(G690)+1))))</f>
        <v/>
      </c>
      <c r="P690" s="23" t="str">
        <f aca="false">IF(O690="","",ROUND(J690*Settings!$C$10*O690,0))</f>
        <v/>
      </c>
    </row>
    <row r="691" customFormat="false" ht="15" hidden="false" customHeight="false" outlineLevel="0" collapsed="false">
      <c r="A691" s="8"/>
      <c r="B691" s="8"/>
      <c r="C691" s="8"/>
      <c r="D691" s="8"/>
      <c r="E691" s="8"/>
      <c r="F691" s="18"/>
      <c r="G691" s="21"/>
      <c r="H691" s="11" t="str">
        <f aca="false">IF(E691="","",IFERROR(INDEX(Rates!$B$6:$B$30,MATCH(E691,Rates!$A$6:$A$30,0)),"Not in rate table"))</f>
        <v/>
      </c>
      <c r="I691" s="22" t="str">
        <f aca="false">IF(E691="","",IFERROR(IF(F691&lt;=INDEX(Rates!$C$6:$C$30,MATCH(E691,Rates!$A$6:$A$30,0)),0,IF(D691="Yes",INDEX(Rates!$D$6:$D$30,MATCH(E691,Rates!$A$6:$A$30,0)),INDEX(Rates!$E$6:$E$30,MATCH(E691,Rates!$A$6:$A$30,0)))),0))</f>
        <v/>
      </c>
      <c r="J691" s="23" t="str">
        <f aca="false">IF(E691="","",ROUND(F691*I691,0))</f>
        <v/>
      </c>
      <c r="K691" s="24" t="str">
        <f aca="false">IF(OR(G691="",J691=0),"",IF(MONTH(G691)=3,DATE(YEAR(G691),Settings!$C$9,Settings!$C$8),DATE(YEAR(G691),MONTH(G691)+1,Settings!$C$7)))</f>
        <v/>
      </c>
      <c r="L691" s="21"/>
      <c r="M691" s="8"/>
      <c r="N691" s="10" t="str">
        <f aca="false">IF(E691="","",IF(J691=0,"Below threshold",IF(L691="",IF(Settings!$C$11&gt;K691,"Overdue - not deposited","Pending (not yet due)"),IF(L691&lt;=K691,"Deposited on time","Deposited late"))))</f>
        <v/>
      </c>
      <c r="O691" s="25" t="str">
        <f aca="false">IF(OR(J691="",J691=0,G691=""),"",IF(N691="Deposited on time",0,IF(N691="Pending (not yet due)",0,MAX(0,(YEAR(IF(L691="",Settings!$C$11,L691))-YEAR(G691))*12+MONTH(IF(L691="",Settings!$C$11,L691))-MONTH(G691)+1))))</f>
        <v/>
      </c>
      <c r="P691" s="23" t="str">
        <f aca="false">IF(O691="","",ROUND(J691*Settings!$C$10*O691,0))</f>
        <v/>
      </c>
    </row>
    <row r="692" customFormat="false" ht="15" hidden="false" customHeight="false" outlineLevel="0" collapsed="false">
      <c r="A692" s="8"/>
      <c r="B692" s="8"/>
      <c r="C692" s="8"/>
      <c r="D692" s="8"/>
      <c r="E692" s="8"/>
      <c r="F692" s="18"/>
      <c r="G692" s="21"/>
      <c r="H692" s="11" t="str">
        <f aca="false">IF(E692="","",IFERROR(INDEX(Rates!$B$6:$B$30,MATCH(E692,Rates!$A$6:$A$30,0)),"Not in rate table"))</f>
        <v/>
      </c>
      <c r="I692" s="22" t="str">
        <f aca="false">IF(E692="","",IFERROR(IF(F692&lt;=INDEX(Rates!$C$6:$C$30,MATCH(E692,Rates!$A$6:$A$30,0)),0,IF(D692="Yes",INDEX(Rates!$D$6:$D$30,MATCH(E692,Rates!$A$6:$A$30,0)),INDEX(Rates!$E$6:$E$30,MATCH(E692,Rates!$A$6:$A$30,0)))),0))</f>
        <v/>
      </c>
      <c r="J692" s="23" t="str">
        <f aca="false">IF(E692="","",ROUND(F692*I692,0))</f>
        <v/>
      </c>
      <c r="K692" s="24" t="str">
        <f aca="false">IF(OR(G692="",J692=0),"",IF(MONTH(G692)=3,DATE(YEAR(G692),Settings!$C$9,Settings!$C$8),DATE(YEAR(G692),MONTH(G692)+1,Settings!$C$7)))</f>
        <v/>
      </c>
      <c r="L692" s="21"/>
      <c r="M692" s="8"/>
      <c r="N692" s="10" t="str">
        <f aca="false">IF(E692="","",IF(J692=0,"Below threshold",IF(L692="",IF(Settings!$C$11&gt;K692,"Overdue - not deposited","Pending (not yet due)"),IF(L692&lt;=K692,"Deposited on time","Deposited late"))))</f>
        <v/>
      </c>
      <c r="O692" s="25" t="str">
        <f aca="false">IF(OR(J692="",J692=0,G692=""),"",IF(N692="Deposited on time",0,IF(N692="Pending (not yet due)",0,MAX(0,(YEAR(IF(L692="",Settings!$C$11,L692))-YEAR(G692))*12+MONTH(IF(L692="",Settings!$C$11,L692))-MONTH(G692)+1))))</f>
        <v/>
      </c>
      <c r="P692" s="23" t="str">
        <f aca="false">IF(O692="","",ROUND(J692*Settings!$C$10*O692,0))</f>
        <v/>
      </c>
    </row>
    <row r="693" customFormat="false" ht="15" hidden="false" customHeight="false" outlineLevel="0" collapsed="false">
      <c r="A693" s="8"/>
      <c r="B693" s="8"/>
      <c r="C693" s="8"/>
      <c r="D693" s="8"/>
      <c r="E693" s="8"/>
      <c r="F693" s="18"/>
      <c r="G693" s="21"/>
      <c r="H693" s="11" t="str">
        <f aca="false">IF(E693="","",IFERROR(INDEX(Rates!$B$6:$B$30,MATCH(E693,Rates!$A$6:$A$30,0)),"Not in rate table"))</f>
        <v/>
      </c>
      <c r="I693" s="22" t="str">
        <f aca="false">IF(E693="","",IFERROR(IF(F693&lt;=INDEX(Rates!$C$6:$C$30,MATCH(E693,Rates!$A$6:$A$30,0)),0,IF(D693="Yes",INDEX(Rates!$D$6:$D$30,MATCH(E693,Rates!$A$6:$A$30,0)),INDEX(Rates!$E$6:$E$30,MATCH(E693,Rates!$A$6:$A$30,0)))),0))</f>
        <v/>
      </c>
      <c r="J693" s="23" t="str">
        <f aca="false">IF(E693="","",ROUND(F693*I693,0))</f>
        <v/>
      </c>
      <c r="K693" s="24" t="str">
        <f aca="false">IF(OR(G693="",J693=0),"",IF(MONTH(G693)=3,DATE(YEAR(G693),Settings!$C$9,Settings!$C$8),DATE(YEAR(G693),MONTH(G693)+1,Settings!$C$7)))</f>
        <v/>
      </c>
      <c r="L693" s="21"/>
      <c r="M693" s="8"/>
      <c r="N693" s="10" t="str">
        <f aca="false">IF(E693="","",IF(J693=0,"Below threshold",IF(L693="",IF(Settings!$C$11&gt;K693,"Overdue - not deposited","Pending (not yet due)"),IF(L693&lt;=K693,"Deposited on time","Deposited late"))))</f>
        <v/>
      </c>
      <c r="O693" s="25" t="str">
        <f aca="false">IF(OR(J693="",J693=0,G693=""),"",IF(N693="Deposited on time",0,IF(N693="Pending (not yet due)",0,MAX(0,(YEAR(IF(L693="",Settings!$C$11,L693))-YEAR(G693))*12+MONTH(IF(L693="",Settings!$C$11,L693))-MONTH(G693)+1))))</f>
        <v/>
      </c>
      <c r="P693" s="23" t="str">
        <f aca="false">IF(O693="","",ROUND(J693*Settings!$C$10*O693,0))</f>
        <v/>
      </c>
    </row>
    <row r="694" customFormat="false" ht="15" hidden="false" customHeight="false" outlineLevel="0" collapsed="false">
      <c r="A694" s="8"/>
      <c r="B694" s="8"/>
      <c r="C694" s="8"/>
      <c r="D694" s="8"/>
      <c r="E694" s="8"/>
      <c r="F694" s="18"/>
      <c r="G694" s="21"/>
      <c r="H694" s="11" t="str">
        <f aca="false">IF(E694="","",IFERROR(INDEX(Rates!$B$6:$B$30,MATCH(E694,Rates!$A$6:$A$30,0)),"Not in rate table"))</f>
        <v/>
      </c>
      <c r="I694" s="22" t="str">
        <f aca="false">IF(E694="","",IFERROR(IF(F694&lt;=INDEX(Rates!$C$6:$C$30,MATCH(E694,Rates!$A$6:$A$30,0)),0,IF(D694="Yes",INDEX(Rates!$D$6:$D$30,MATCH(E694,Rates!$A$6:$A$30,0)),INDEX(Rates!$E$6:$E$30,MATCH(E694,Rates!$A$6:$A$30,0)))),0))</f>
        <v/>
      </c>
      <c r="J694" s="23" t="str">
        <f aca="false">IF(E694="","",ROUND(F694*I694,0))</f>
        <v/>
      </c>
      <c r="K694" s="24" t="str">
        <f aca="false">IF(OR(G694="",J694=0),"",IF(MONTH(G694)=3,DATE(YEAR(G694),Settings!$C$9,Settings!$C$8),DATE(YEAR(G694),MONTH(G694)+1,Settings!$C$7)))</f>
        <v/>
      </c>
      <c r="L694" s="21"/>
      <c r="M694" s="8"/>
      <c r="N694" s="10" t="str">
        <f aca="false">IF(E694="","",IF(J694=0,"Below threshold",IF(L694="",IF(Settings!$C$11&gt;K694,"Overdue - not deposited","Pending (not yet due)"),IF(L694&lt;=K694,"Deposited on time","Deposited late"))))</f>
        <v/>
      </c>
      <c r="O694" s="25" t="str">
        <f aca="false">IF(OR(J694="",J694=0,G694=""),"",IF(N694="Deposited on time",0,IF(N694="Pending (not yet due)",0,MAX(0,(YEAR(IF(L694="",Settings!$C$11,L694))-YEAR(G694))*12+MONTH(IF(L694="",Settings!$C$11,L694))-MONTH(G694)+1))))</f>
        <v/>
      </c>
      <c r="P694" s="23" t="str">
        <f aca="false">IF(O694="","",ROUND(J694*Settings!$C$10*O694,0))</f>
        <v/>
      </c>
    </row>
    <row r="695" customFormat="false" ht="15" hidden="false" customHeight="false" outlineLevel="0" collapsed="false">
      <c r="A695" s="8"/>
      <c r="B695" s="8"/>
      <c r="C695" s="8"/>
      <c r="D695" s="8"/>
      <c r="E695" s="8"/>
      <c r="F695" s="18"/>
      <c r="G695" s="21"/>
      <c r="H695" s="11" t="str">
        <f aca="false">IF(E695="","",IFERROR(INDEX(Rates!$B$6:$B$30,MATCH(E695,Rates!$A$6:$A$30,0)),"Not in rate table"))</f>
        <v/>
      </c>
      <c r="I695" s="22" t="str">
        <f aca="false">IF(E695="","",IFERROR(IF(F695&lt;=INDEX(Rates!$C$6:$C$30,MATCH(E695,Rates!$A$6:$A$30,0)),0,IF(D695="Yes",INDEX(Rates!$D$6:$D$30,MATCH(E695,Rates!$A$6:$A$30,0)),INDEX(Rates!$E$6:$E$30,MATCH(E695,Rates!$A$6:$A$30,0)))),0))</f>
        <v/>
      </c>
      <c r="J695" s="23" t="str">
        <f aca="false">IF(E695="","",ROUND(F695*I695,0))</f>
        <v/>
      </c>
      <c r="K695" s="24" t="str">
        <f aca="false">IF(OR(G695="",J695=0),"",IF(MONTH(G695)=3,DATE(YEAR(G695),Settings!$C$9,Settings!$C$8),DATE(YEAR(G695),MONTH(G695)+1,Settings!$C$7)))</f>
        <v/>
      </c>
      <c r="L695" s="21"/>
      <c r="M695" s="8"/>
      <c r="N695" s="10" t="str">
        <f aca="false">IF(E695="","",IF(J695=0,"Below threshold",IF(L695="",IF(Settings!$C$11&gt;K695,"Overdue - not deposited","Pending (not yet due)"),IF(L695&lt;=K695,"Deposited on time","Deposited late"))))</f>
        <v/>
      </c>
      <c r="O695" s="25" t="str">
        <f aca="false">IF(OR(J695="",J695=0,G695=""),"",IF(N695="Deposited on time",0,IF(N695="Pending (not yet due)",0,MAX(0,(YEAR(IF(L695="",Settings!$C$11,L695))-YEAR(G695))*12+MONTH(IF(L695="",Settings!$C$11,L695))-MONTH(G695)+1))))</f>
        <v/>
      </c>
      <c r="P695" s="23" t="str">
        <f aca="false">IF(O695="","",ROUND(J695*Settings!$C$10*O695,0))</f>
        <v/>
      </c>
    </row>
    <row r="696" customFormat="false" ht="15" hidden="false" customHeight="false" outlineLevel="0" collapsed="false">
      <c r="A696" s="8"/>
      <c r="B696" s="8"/>
      <c r="C696" s="8"/>
      <c r="D696" s="8"/>
      <c r="E696" s="8"/>
      <c r="F696" s="18"/>
      <c r="G696" s="21"/>
      <c r="H696" s="11" t="str">
        <f aca="false">IF(E696="","",IFERROR(INDEX(Rates!$B$6:$B$30,MATCH(E696,Rates!$A$6:$A$30,0)),"Not in rate table"))</f>
        <v/>
      </c>
      <c r="I696" s="22" t="str">
        <f aca="false">IF(E696="","",IFERROR(IF(F696&lt;=INDEX(Rates!$C$6:$C$30,MATCH(E696,Rates!$A$6:$A$30,0)),0,IF(D696="Yes",INDEX(Rates!$D$6:$D$30,MATCH(E696,Rates!$A$6:$A$30,0)),INDEX(Rates!$E$6:$E$30,MATCH(E696,Rates!$A$6:$A$30,0)))),0))</f>
        <v/>
      </c>
      <c r="J696" s="23" t="str">
        <f aca="false">IF(E696="","",ROUND(F696*I696,0))</f>
        <v/>
      </c>
      <c r="K696" s="24" t="str">
        <f aca="false">IF(OR(G696="",J696=0),"",IF(MONTH(G696)=3,DATE(YEAR(G696),Settings!$C$9,Settings!$C$8),DATE(YEAR(G696),MONTH(G696)+1,Settings!$C$7)))</f>
        <v/>
      </c>
      <c r="L696" s="21"/>
      <c r="M696" s="8"/>
      <c r="N696" s="10" t="str">
        <f aca="false">IF(E696="","",IF(J696=0,"Below threshold",IF(L696="",IF(Settings!$C$11&gt;K696,"Overdue - not deposited","Pending (not yet due)"),IF(L696&lt;=K696,"Deposited on time","Deposited late"))))</f>
        <v/>
      </c>
      <c r="O696" s="25" t="str">
        <f aca="false">IF(OR(J696="",J696=0,G696=""),"",IF(N696="Deposited on time",0,IF(N696="Pending (not yet due)",0,MAX(0,(YEAR(IF(L696="",Settings!$C$11,L696))-YEAR(G696))*12+MONTH(IF(L696="",Settings!$C$11,L696))-MONTH(G696)+1))))</f>
        <v/>
      </c>
      <c r="P696" s="23" t="str">
        <f aca="false">IF(O696="","",ROUND(J696*Settings!$C$10*O696,0))</f>
        <v/>
      </c>
    </row>
    <row r="697" customFormat="false" ht="15" hidden="false" customHeight="false" outlineLevel="0" collapsed="false">
      <c r="A697" s="8"/>
      <c r="B697" s="8"/>
      <c r="C697" s="8"/>
      <c r="D697" s="8"/>
      <c r="E697" s="8"/>
      <c r="F697" s="18"/>
      <c r="G697" s="21"/>
      <c r="H697" s="11" t="str">
        <f aca="false">IF(E697="","",IFERROR(INDEX(Rates!$B$6:$B$30,MATCH(E697,Rates!$A$6:$A$30,0)),"Not in rate table"))</f>
        <v/>
      </c>
      <c r="I697" s="22" t="str">
        <f aca="false">IF(E697="","",IFERROR(IF(F697&lt;=INDEX(Rates!$C$6:$C$30,MATCH(E697,Rates!$A$6:$A$30,0)),0,IF(D697="Yes",INDEX(Rates!$D$6:$D$30,MATCH(E697,Rates!$A$6:$A$30,0)),INDEX(Rates!$E$6:$E$30,MATCH(E697,Rates!$A$6:$A$30,0)))),0))</f>
        <v/>
      </c>
      <c r="J697" s="23" t="str">
        <f aca="false">IF(E697="","",ROUND(F697*I697,0))</f>
        <v/>
      </c>
      <c r="K697" s="24" t="str">
        <f aca="false">IF(OR(G697="",J697=0),"",IF(MONTH(G697)=3,DATE(YEAR(G697),Settings!$C$9,Settings!$C$8),DATE(YEAR(G697),MONTH(G697)+1,Settings!$C$7)))</f>
        <v/>
      </c>
      <c r="L697" s="21"/>
      <c r="M697" s="8"/>
      <c r="N697" s="10" t="str">
        <f aca="false">IF(E697="","",IF(J697=0,"Below threshold",IF(L697="",IF(Settings!$C$11&gt;K697,"Overdue - not deposited","Pending (not yet due)"),IF(L697&lt;=K697,"Deposited on time","Deposited late"))))</f>
        <v/>
      </c>
      <c r="O697" s="25" t="str">
        <f aca="false">IF(OR(J697="",J697=0,G697=""),"",IF(N697="Deposited on time",0,IF(N697="Pending (not yet due)",0,MAX(0,(YEAR(IF(L697="",Settings!$C$11,L697))-YEAR(G697))*12+MONTH(IF(L697="",Settings!$C$11,L697))-MONTH(G697)+1))))</f>
        <v/>
      </c>
      <c r="P697" s="23" t="str">
        <f aca="false">IF(O697="","",ROUND(J697*Settings!$C$10*O697,0))</f>
        <v/>
      </c>
    </row>
    <row r="698" customFormat="false" ht="15" hidden="false" customHeight="false" outlineLevel="0" collapsed="false">
      <c r="A698" s="8"/>
      <c r="B698" s="8"/>
      <c r="C698" s="8"/>
      <c r="D698" s="8"/>
      <c r="E698" s="8"/>
      <c r="F698" s="18"/>
      <c r="G698" s="21"/>
      <c r="H698" s="11" t="str">
        <f aca="false">IF(E698="","",IFERROR(INDEX(Rates!$B$6:$B$30,MATCH(E698,Rates!$A$6:$A$30,0)),"Not in rate table"))</f>
        <v/>
      </c>
      <c r="I698" s="22" t="str">
        <f aca="false">IF(E698="","",IFERROR(IF(F698&lt;=INDEX(Rates!$C$6:$C$30,MATCH(E698,Rates!$A$6:$A$30,0)),0,IF(D698="Yes",INDEX(Rates!$D$6:$D$30,MATCH(E698,Rates!$A$6:$A$30,0)),INDEX(Rates!$E$6:$E$30,MATCH(E698,Rates!$A$6:$A$30,0)))),0))</f>
        <v/>
      </c>
      <c r="J698" s="23" t="str">
        <f aca="false">IF(E698="","",ROUND(F698*I698,0))</f>
        <v/>
      </c>
      <c r="K698" s="24" t="str">
        <f aca="false">IF(OR(G698="",J698=0),"",IF(MONTH(G698)=3,DATE(YEAR(G698),Settings!$C$9,Settings!$C$8),DATE(YEAR(G698),MONTH(G698)+1,Settings!$C$7)))</f>
        <v/>
      </c>
      <c r="L698" s="21"/>
      <c r="M698" s="8"/>
      <c r="N698" s="10" t="str">
        <f aca="false">IF(E698="","",IF(J698=0,"Below threshold",IF(L698="",IF(Settings!$C$11&gt;K698,"Overdue - not deposited","Pending (not yet due)"),IF(L698&lt;=K698,"Deposited on time","Deposited late"))))</f>
        <v/>
      </c>
      <c r="O698" s="25" t="str">
        <f aca="false">IF(OR(J698="",J698=0,G698=""),"",IF(N698="Deposited on time",0,IF(N698="Pending (not yet due)",0,MAX(0,(YEAR(IF(L698="",Settings!$C$11,L698))-YEAR(G698))*12+MONTH(IF(L698="",Settings!$C$11,L698))-MONTH(G698)+1))))</f>
        <v/>
      </c>
      <c r="P698" s="23" t="str">
        <f aca="false">IF(O698="","",ROUND(J698*Settings!$C$10*O698,0))</f>
        <v/>
      </c>
    </row>
    <row r="699" customFormat="false" ht="15" hidden="false" customHeight="false" outlineLevel="0" collapsed="false">
      <c r="A699" s="8"/>
      <c r="B699" s="8"/>
      <c r="C699" s="8"/>
      <c r="D699" s="8"/>
      <c r="E699" s="8"/>
      <c r="F699" s="18"/>
      <c r="G699" s="21"/>
      <c r="H699" s="11" t="str">
        <f aca="false">IF(E699="","",IFERROR(INDEX(Rates!$B$6:$B$30,MATCH(E699,Rates!$A$6:$A$30,0)),"Not in rate table"))</f>
        <v/>
      </c>
      <c r="I699" s="22" t="str">
        <f aca="false">IF(E699="","",IFERROR(IF(F699&lt;=INDEX(Rates!$C$6:$C$30,MATCH(E699,Rates!$A$6:$A$30,0)),0,IF(D699="Yes",INDEX(Rates!$D$6:$D$30,MATCH(E699,Rates!$A$6:$A$30,0)),INDEX(Rates!$E$6:$E$30,MATCH(E699,Rates!$A$6:$A$30,0)))),0))</f>
        <v/>
      </c>
      <c r="J699" s="23" t="str">
        <f aca="false">IF(E699="","",ROUND(F699*I699,0))</f>
        <v/>
      </c>
      <c r="K699" s="24" t="str">
        <f aca="false">IF(OR(G699="",J699=0),"",IF(MONTH(G699)=3,DATE(YEAR(G699),Settings!$C$9,Settings!$C$8),DATE(YEAR(G699),MONTH(G699)+1,Settings!$C$7)))</f>
        <v/>
      </c>
      <c r="L699" s="21"/>
      <c r="M699" s="8"/>
      <c r="N699" s="10" t="str">
        <f aca="false">IF(E699="","",IF(J699=0,"Below threshold",IF(L699="",IF(Settings!$C$11&gt;K699,"Overdue - not deposited","Pending (not yet due)"),IF(L699&lt;=K699,"Deposited on time","Deposited late"))))</f>
        <v/>
      </c>
      <c r="O699" s="25" t="str">
        <f aca="false">IF(OR(J699="",J699=0,G699=""),"",IF(N699="Deposited on time",0,IF(N699="Pending (not yet due)",0,MAX(0,(YEAR(IF(L699="",Settings!$C$11,L699))-YEAR(G699))*12+MONTH(IF(L699="",Settings!$C$11,L699))-MONTH(G699)+1))))</f>
        <v/>
      </c>
      <c r="P699" s="23" t="str">
        <f aca="false">IF(O699="","",ROUND(J699*Settings!$C$10*O699,0))</f>
        <v/>
      </c>
    </row>
    <row r="700" customFormat="false" ht="15" hidden="false" customHeight="false" outlineLevel="0" collapsed="false">
      <c r="A700" s="8"/>
      <c r="B700" s="8"/>
      <c r="C700" s="8"/>
      <c r="D700" s="8"/>
      <c r="E700" s="8"/>
      <c r="F700" s="18"/>
      <c r="G700" s="21"/>
      <c r="H700" s="11" t="str">
        <f aca="false">IF(E700="","",IFERROR(INDEX(Rates!$B$6:$B$30,MATCH(E700,Rates!$A$6:$A$30,0)),"Not in rate table"))</f>
        <v/>
      </c>
      <c r="I700" s="22" t="str">
        <f aca="false">IF(E700="","",IFERROR(IF(F700&lt;=INDEX(Rates!$C$6:$C$30,MATCH(E700,Rates!$A$6:$A$30,0)),0,IF(D700="Yes",INDEX(Rates!$D$6:$D$30,MATCH(E700,Rates!$A$6:$A$30,0)),INDEX(Rates!$E$6:$E$30,MATCH(E700,Rates!$A$6:$A$30,0)))),0))</f>
        <v/>
      </c>
      <c r="J700" s="23" t="str">
        <f aca="false">IF(E700="","",ROUND(F700*I700,0))</f>
        <v/>
      </c>
      <c r="K700" s="24" t="str">
        <f aca="false">IF(OR(G700="",J700=0),"",IF(MONTH(G700)=3,DATE(YEAR(G700),Settings!$C$9,Settings!$C$8),DATE(YEAR(G700),MONTH(G700)+1,Settings!$C$7)))</f>
        <v/>
      </c>
      <c r="L700" s="21"/>
      <c r="M700" s="8"/>
      <c r="N700" s="10" t="str">
        <f aca="false">IF(E700="","",IF(J700=0,"Below threshold",IF(L700="",IF(Settings!$C$11&gt;K700,"Overdue - not deposited","Pending (not yet due)"),IF(L700&lt;=K700,"Deposited on time","Deposited late"))))</f>
        <v/>
      </c>
      <c r="O700" s="25" t="str">
        <f aca="false">IF(OR(J700="",J700=0,G700=""),"",IF(N700="Deposited on time",0,IF(N700="Pending (not yet due)",0,MAX(0,(YEAR(IF(L700="",Settings!$C$11,L700))-YEAR(G700))*12+MONTH(IF(L700="",Settings!$C$11,L700))-MONTH(G700)+1))))</f>
        <v/>
      </c>
      <c r="P700" s="23" t="str">
        <f aca="false">IF(O700="","",ROUND(J700*Settings!$C$10*O700,0))</f>
        <v/>
      </c>
    </row>
    <row r="701" customFormat="false" ht="15" hidden="false" customHeight="false" outlineLevel="0" collapsed="false">
      <c r="A701" s="8"/>
      <c r="B701" s="8"/>
      <c r="C701" s="8"/>
      <c r="D701" s="8"/>
      <c r="E701" s="8"/>
      <c r="F701" s="18"/>
      <c r="G701" s="21"/>
      <c r="H701" s="11" t="str">
        <f aca="false">IF(E701="","",IFERROR(INDEX(Rates!$B$6:$B$30,MATCH(E701,Rates!$A$6:$A$30,0)),"Not in rate table"))</f>
        <v/>
      </c>
      <c r="I701" s="22" t="str">
        <f aca="false">IF(E701="","",IFERROR(IF(F701&lt;=INDEX(Rates!$C$6:$C$30,MATCH(E701,Rates!$A$6:$A$30,0)),0,IF(D701="Yes",INDEX(Rates!$D$6:$D$30,MATCH(E701,Rates!$A$6:$A$30,0)),INDEX(Rates!$E$6:$E$30,MATCH(E701,Rates!$A$6:$A$30,0)))),0))</f>
        <v/>
      </c>
      <c r="J701" s="23" t="str">
        <f aca="false">IF(E701="","",ROUND(F701*I701,0))</f>
        <v/>
      </c>
      <c r="K701" s="24" t="str">
        <f aca="false">IF(OR(G701="",J701=0),"",IF(MONTH(G701)=3,DATE(YEAR(G701),Settings!$C$9,Settings!$C$8),DATE(YEAR(G701),MONTH(G701)+1,Settings!$C$7)))</f>
        <v/>
      </c>
      <c r="L701" s="21"/>
      <c r="M701" s="8"/>
      <c r="N701" s="10" t="str">
        <f aca="false">IF(E701="","",IF(J701=0,"Below threshold",IF(L701="",IF(Settings!$C$11&gt;K701,"Overdue - not deposited","Pending (not yet due)"),IF(L701&lt;=K701,"Deposited on time","Deposited late"))))</f>
        <v/>
      </c>
      <c r="O701" s="25" t="str">
        <f aca="false">IF(OR(J701="",J701=0,G701=""),"",IF(N701="Deposited on time",0,IF(N701="Pending (not yet due)",0,MAX(0,(YEAR(IF(L701="",Settings!$C$11,L701))-YEAR(G701))*12+MONTH(IF(L701="",Settings!$C$11,L701))-MONTH(G701)+1))))</f>
        <v/>
      </c>
      <c r="P701" s="23" t="str">
        <f aca="false">IF(O701="","",ROUND(J701*Settings!$C$10*O701,0))</f>
        <v/>
      </c>
    </row>
    <row r="702" customFormat="false" ht="15" hidden="false" customHeight="false" outlineLevel="0" collapsed="false">
      <c r="A702" s="8"/>
      <c r="B702" s="8"/>
      <c r="C702" s="8"/>
      <c r="D702" s="8"/>
      <c r="E702" s="8"/>
      <c r="F702" s="18"/>
      <c r="G702" s="21"/>
      <c r="H702" s="11" t="str">
        <f aca="false">IF(E702="","",IFERROR(INDEX(Rates!$B$6:$B$30,MATCH(E702,Rates!$A$6:$A$30,0)),"Not in rate table"))</f>
        <v/>
      </c>
      <c r="I702" s="22" t="str">
        <f aca="false">IF(E702="","",IFERROR(IF(F702&lt;=INDEX(Rates!$C$6:$C$30,MATCH(E702,Rates!$A$6:$A$30,0)),0,IF(D702="Yes",INDEX(Rates!$D$6:$D$30,MATCH(E702,Rates!$A$6:$A$30,0)),INDEX(Rates!$E$6:$E$30,MATCH(E702,Rates!$A$6:$A$30,0)))),0))</f>
        <v/>
      </c>
      <c r="J702" s="23" t="str">
        <f aca="false">IF(E702="","",ROUND(F702*I702,0))</f>
        <v/>
      </c>
      <c r="K702" s="24" t="str">
        <f aca="false">IF(OR(G702="",J702=0),"",IF(MONTH(G702)=3,DATE(YEAR(G702),Settings!$C$9,Settings!$C$8),DATE(YEAR(G702),MONTH(G702)+1,Settings!$C$7)))</f>
        <v/>
      </c>
      <c r="L702" s="21"/>
      <c r="M702" s="8"/>
      <c r="N702" s="10" t="str">
        <f aca="false">IF(E702="","",IF(J702=0,"Below threshold",IF(L702="",IF(Settings!$C$11&gt;K702,"Overdue - not deposited","Pending (not yet due)"),IF(L702&lt;=K702,"Deposited on time","Deposited late"))))</f>
        <v/>
      </c>
      <c r="O702" s="25" t="str">
        <f aca="false">IF(OR(J702="",J702=0,G702=""),"",IF(N702="Deposited on time",0,IF(N702="Pending (not yet due)",0,MAX(0,(YEAR(IF(L702="",Settings!$C$11,L702))-YEAR(G702))*12+MONTH(IF(L702="",Settings!$C$11,L702))-MONTH(G702)+1))))</f>
        <v/>
      </c>
      <c r="P702" s="23" t="str">
        <f aca="false">IF(O702="","",ROUND(J702*Settings!$C$10*O702,0))</f>
        <v/>
      </c>
    </row>
    <row r="703" customFormat="false" ht="15" hidden="false" customHeight="false" outlineLevel="0" collapsed="false">
      <c r="A703" s="8"/>
      <c r="B703" s="8"/>
      <c r="C703" s="8"/>
      <c r="D703" s="8"/>
      <c r="E703" s="8"/>
      <c r="F703" s="18"/>
      <c r="G703" s="21"/>
      <c r="H703" s="11" t="str">
        <f aca="false">IF(E703="","",IFERROR(INDEX(Rates!$B$6:$B$30,MATCH(E703,Rates!$A$6:$A$30,0)),"Not in rate table"))</f>
        <v/>
      </c>
      <c r="I703" s="22" t="str">
        <f aca="false">IF(E703="","",IFERROR(IF(F703&lt;=INDEX(Rates!$C$6:$C$30,MATCH(E703,Rates!$A$6:$A$30,0)),0,IF(D703="Yes",INDEX(Rates!$D$6:$D$30,MATCH(E703,Rates!$A$6:$A$30,0)),INDEX(Rates!$E$6:$E$30,MATCH(E703,Rates!$A$6:$A$30,0)))),0))</f>
        <v/>
      </c>
      <c r="J703" s="23" t="str">
        <f aca="false">IF(E703="","",ROUND(F703*I703,0))</f>
        <v/>
      </c>
      <c r="K703" s="24" t="str">
        <f aca="false">IF(OR(G703="",J703=0),"",IF(MONTH(G703)=3,DATE(YEAR(G703),Settings!$C$9,Settings!$C$8),DATE(YEAR(G703),MONTH(G703)+1,Settings!$C$7)))</f>
        <v/>
      </c>
      <c r="L703" s="21"/>
      <c r="M703" s="8"/>
      <c r="N703" s="10" t="str">
        <f aca="false">IF(E703="","",IF(J703=0,"Below threshold",IF(L703="",IF(Settings!$C$11&gt;K703,"Overdue - not deposited","Pending (not yet due)"),IF(L703&lt;=K703,"Deposited on time","Deposited late"))))</f>
        <v/>
      </c>
      <c r="O703" s="25" t="str">
        <f aca="false">IF(OR(J703="",J703=0,G703=""),"",IF(N703="Deposited on time",0,IF(N703="Pending (not yet due)",0,MAX(0,(YEAR(IF(L703="",Settings!$C$11,L703))-YEAR(G703))*12+MONTH(IF(L703="",Settings!$C$11,L703))-MONTH(G703)+1))))</f>
        <v/>
      </c>
      <c r="P703" s="23" t="str">
        <f aca="false">IF(O703="","",ROUND(J703*Settings!$C$10*O703,0))</f>
        <v/>
      </c>
    </row>
    <row r="704" customFormat="false" ht="15" hidden="false" customHeight="false" outlineLevel="0" collapsed="false">
      <c r="A704" s="8"/>
      <c r="B704" s="8"/>
      <c r="C704" s="8"/>
      <c r="D704" s="8"/>
      <c r="E704" s="8"/>
      <c r="F704" s="18"/>
      <c r="G704" s="21"/>
      <c r="H704" s="11" t="str">
        <f aca="false">IF(E704="","",IFERROR(INDEX(Rates!$B$6:$B$30,MATCH(E704,Rates!$A$6:$A$30,0)),"Not in rate table"))</f>
        <v/>
      </c>
      <c r="I704" s="22" t="str">
        <f aca="false">IF(E704="","",IFERROR(IF(F704&lt;=INDEX(Rates!$C$6:$C$30,MATCH(E704,Rates!$A$6:$A$30,0)),0,IF(D704="Yes",INDEX(Rates!$D$6:$D$30,MATCH(E704,Rates!$A$6:$A$30,0)),INDEX(Rates!$E$6:$E$30,MATCH(E704,Rates!$A$6:$A$30,0)))),0))</f>
        <v/>
      </c>
      <c r="J704" s="23" t="str">
        <f aca="false">IF(E704="","",ROUND(F704*I704,0))</f>
        <v/>
      </c>
      <c r="K704" s="24" t="str">
        <f aca="false">IF(OR(G704="",J704=0),"",IF(MONTH(G704)=3,DATE(YEAR(G704),Settings!$C$9,Settings!$C$8),DATE(YEAR(G704),MONTH(G704)+1,Settings!$C$7)))</f>
        <v/>
      </c>
      <c r="L704" s="21"/>
      <c r="M704" s="8"/>
      <c r="N704" s="10" t="str">
        <f aca="false">IF(E704="","",IF(J704=0,"Below threshold",IF(L704="",IF(Settings!$C$11&gt;K704,"Overdue - not deposited","Pending (not yet due)"),IF(L704&lt;=K704,"Deposited on time","Deposited late"))))</f>
        <v/>
      </c>
      <c r="O704" s="25" t="str">
        <f aca="false">IF(OR(J704="",J704=0,G704=""),"",IF(N704="Deposited on time",0,IF(N704="Pending (not yet due)",0,MAX(0,(YEAR(IF(L704="",Settings!$C$11,L704))-YEAR(G704))*12+MONTH(IF(L704="",Settings!$C$11,L704))-MONTH(G704)+1))))</f>
        <v/>
      </c>
      <c r="P704" s="23" t="str">
        <f aca="false">IF(O704="","",ROUND(J704*Settings!$C$10*O704,0))</f>
        <v/>
      </c>
    </row>
    <row r="705" customFormat="false" ht="15" hidden="false" customHeight="false" outlineLevel="0" collapsed="false">
      <c r="A705" s="8"/>
      <c r="B705" s="8"/>
      <c r="C705" s="8"/>
      <c r="D705" s="8"/>
      <c r="E705" s="8"/>
      <c r="F705" s="18"/>
      <c r="G705" s="21"/>
      <c r="H705" s="11" t="str">
        <f aca="false">IF(E705="","",IFERROR(INDEX(Rates!$B$6:$B$30,MATCH(E705,Rates!$A$6:$A$30,0)),"Not in rate table"))</f>
        <v/>
      </c>
      <c r="I705" s="22" t="str">
        <f aca="false">IF(E705="","",IFERROR(IF(F705&lt;=INDEX(Rates!$C$6:$C$30,MATCH(E705,Rates!$A$6:$A$30,0)),0,IF(D705="Yes",INDEX(Rates!$D$6:$D$30,MATCH(E705,Rates!$A$6:$A$30,0)),INDEX(Rates!$E$6:$E$30,MATCH(E705,Rates!$A$6:$A$30,0)))),0))</f>
        <v/>
      </c>
      <c r="J705" s="23" t="str">
        <f aca="false">IF(E705="","",ROUND(F705*I705,0))</f>
        <v/>
      </c>
      <c r="K705" s="24" t="str">
        <f aca="false">IF(OR(G705="",J705=0),"",IF(MONTH(G705)=3,DATE(YEAR(G705),Settings!$C$9,Settings!$C$8),DATE(YEAR(G705),MONTH(G705)+1,Settings!$C$7)))</f>
        <v/>
      </c>
      <c r="L705" s="21"/>
      <c r="M705" s="8"/>
      <c r="N705" s="10" t="str">
        <f aca="false">IF(E705="","",IF(J705=0,"Below threshold",IF(L705="",IF(Settings!$C$11&gt;K705,"Overdue - not deposited","Pending (not yet due)"),IF(L705&lt;=K705,"Deposited on time","Deposited late"))))</f>
        <v/>
      </c>
      <c r="O705" s="25" t="str">
        <f aca="false">IF(OR(J705="",J705=0,G705=""),"",IF(N705="Deposited on time",0,IF(N705="Pending (not yet due)",0,MAX(0,(YEAR(IF(L705="",Settings!$C$11,L705))-YEAR(G705))*12+MONTH(IF(L705="",Settings!$C$11,L705))-MONTH(G705)+1))))</f>
        <v/>
      </c>
      <c r="P705" s="23" t="str">
        <f aca="false">IF(O705="","",ROUND(J705*Settings!$C$10*O705,0))</f>
        <v/>
      </c>
    </row>
    <row r="706" customFormat="false" ht="15" hidden="false" customHeight="false" outlineLevel="0" collapsed="false">
      <c r="A706" s="8"/>
      <c r="B706" s="8"/>
      <c r="C706" s="8"/>
      <c r="D706" s="8"/>
      <c r="E706" s="8"/>
      <c r="F706" s="18"/>
      <c r="G706" s="21"/>
      <c r="H706" s="11" t="str">
        <f aca="false">IF(E706="","",IFERROR(INDEX(Rates!$B$6:$B$30,MATCH(E706,Rates!$A$6:$A$30,0)),"Not in rate table"))</f>
        <v/>
      </c>
      <c r="I706" s="22" t="str">
        <f aca="false">IF(E706="","",IFERROR(IF(F706&lt;=INDEX(Rates!$C$6:$C$30,MATCH(E706,Rates!$A$6:$A$30,0)),0,IF(D706="Yes",INDEX(Rates!$D$6:$D$30,MATCH(E706,Rates!$A$6:$A$30,0)),INDEX(Rates!$E$6:$E$30,MATCH(E706,Rates!$A$6:$A$30,0)))),0))</f>
        <v/>
      </c>
      <c r="J706" s="23" t="str">
        <f aca="false">IF(E706="","",ROUND(F706*I706,0))</f>
        <v/>
      </c>
      <c r="K706" s="24" t="str">
        <f aca="false">IF(OR(G706="",J706=0),"",IF(MONTH(G706)=3,DATE(YEAR(G706),Settings!$C$9,Settings!$C$8),DATE(YEAR(G706),MONTH(G706)+1,Settings!$C$7)))</f>
        <v/>
      </c>
      <c r="L706" s="21"/>
      <c r="M706" s="8"/>
      <c r="N706" s="10" t="str">
        <f aca="false">IF(E706="","",IF(J706=0,"Below threshold",IF(L706="",IF(Settings!$C$11&gt;K706,"Overdue - not deposited","Pending (not yet due)"),IF(L706&lt;=K706,"Deposited on time","Deposited late"))))</f>
        <v/>
      </c>
      <c r="O706" s="25" t="str">
        <f aca="false">IF(OR(J706="",J706=0,G706=""),"",IF(N706="Deposited on time",0,IF(N706="Pending (not yet due)",0,MAX(0,(YEAR(IF(L706="",Settings!$C$11,L706))-YEAR(G706))*12+MONTH(IF(L706="",Settings!$C$11,L706))-MONTH(G706)+1))))</f>
        <v/>
      </c>
      <c r="P706" s="23" t="str">
        <f aca="false">IF(O706="","",ROUND(J706*Settings!$C$10*O706,0))</f>
        <v/>
      </c>
    </row>
    <row r="707" customFormat="false" ht="15" hidden="false" customHeight="false" outlineLevel="0" collapsed="false">
      <c r="A707" s="8"/>
      <c r="B707" s="8"/>
      <c r="C707" s="8"/>
      <c r="D707" s="8"/>
      <c r="E707" s="8"/>
      <c r="F707" s="18"/>
      <c r="G707" s="21"/>
      <c r="H707" s="11" t="str">
        <f aca="false">IF(E707="","",IFERROR(INDEX(Rates!$B$6:$B$30,MATCH(E707,Rates!$A$6:$A$30,0)),"Not in rate table"))</f>
        <v/>
      </c>
      <c r="I707" s="22" t="str">
        <f aca="false">IF(E707="","",IFERROR(IF(F707&lt;=INDEX(Rates!$C$6:$C$30,MATCH(E707,Rates!$A$6:$A$30,0)),0,IF(D707="Yes",INDEX(Rates!$D$6:$D$30,MATCH(E707,Rates!$A$6:$A$30,0)),INDEX(Rates!$E$6:$E$30,MATCH(E707,Rates!$A$6:$A$30,0)))),0))</f>
        <v/>
      </c>
      <c r="J707" s="23" t="str">
        <f aca="false">IF(E707="","",ROUND(F707*I707,0))</f>
        <v/>
      </c>
      <c r="K707" s="24" t="str">
        <f aca="false">IF(OR(G707="",J707=0),"",IF(MONTH(G707)=3,DATE(YEAR(G707),Settings!$C$9,Settings!$C$8),DATE(YEAR(G707),MONTH(G707)+1,Settings!$C$7)))</f>
        <v/>
      </c>
      <c r="L707" s="21"/>
      <c r="M707" s="8"/>
      <c r="N707" s="10" t="str">
        <f aca="false">IF(E707="","",IF(J707=0,"Below threshold",IF(L707="",IF(Settings!$C$11&gt;K707,"Overdue - not deposited","Pending (not yet due)"),IF(L707&lt;=K707,"Deposited on time","Deposited late"))))</f>
        <v/>
      </c>
      <c r="O707" s="25" t="str">
        <f aca="false">IF(OR(J707="",J707=0,G707=""),"",IF(N707="Deposited on time",0,IF(N707="Pending (not yet due)",0,MAX(0,(YEAR(IF(L707="",Settings!$C$11,L707))-YEAR(G707))*12+MONTH(IF(L707="",Settings!$C$11,L707))-MONTH(G707)+1))))</f>
        <v/>
      </c>
      <c r="P707" s="23" t="str">
        <f aca="false">IF(O707="","",ROUND(J707*Settings!$C$10*O707,0))</f>
        <v/>
      </c>
    </row>
    <row r="708" customFormat="false" ht="15" hidden="false" customHeight="false" outlineLevel="0" collapsed="false">
      <c r="A708" s="8"/>
      <c r="B708" s="8"/>
      <c r="C708" s="8"/>
      <c r="D708" s="8"/>
      <c r="E708" s="8"/>
      <c r="F708" s="18"/>
      <c r="G708" s="21"/>
      <c r="H708" s="11" t="str">
        <f aca="false">IF(E708="","",IFERROR(INDEX(Rates!$B$6:$B$30,MATCH(E708,Rates!$A$6:$A$30,0)),"Not in rate table"))</f>
        <v/>
      </c>
      <c r="I708" s="22" t="str">
        <f aca="false">IF(E708="","",IFERROR(IF(F708&lt;=INDEX(Rates!$C$6:$C$30,MATCH(E708,Rates!$A$6:$A$30,0)),0,IF(D708="Yes",INDEX(Rates!$D$6:$D$30,MATCH(E708,Rates!$A$6:$A$30,0)),INDEX(Rates!$E$6:$E$30,MATCH(E708,Rates!$A$6:$A$30,0)))),0))</f>
        <v/>
      </c>
      <c r="J708" s="23" t="str">
        <f aca="false">IF(E708="","",ROUND(F708*I708,0))</f>
        <v/>
      </c>
      <c r="K708" s="24" t="str">
        <f aca="false">IF(OR(G708="",J708=0),"",IF(MONTH(G708)=3,DATE(YEAR(G708),Settings!$C$9,Settings!$C$8),DATE(YEAR(G708),MONTH(G708)+1,Settings!$C$7)))</f>
        <v/>
      </c>
      <c r="L708" s="21"/>
      <c r="M708" s="8"/>
      <c r="N708" s="10" t="str">
        <f aca="false">IF(E708="","",IF(J708=0,"Below threshold",IF(L708="",IF(Settings!$C$11&gt;K708,"Overdue - not deposited","Pending (not yet due)"),IF(L708&lt;=K708,"Deposited on time","Deposited late"))))</f>
        <v/>
      </c>
      <c r="O708" s="25" t="str">
        <f aca="false">IF(OR(J708="",J708=0,G708=""),"",IF(N708="Deposited on time",0,IF(N708="Pending (not yet due)",0,MAX(0,(YEAR(IF(L708="",Settings!$C$11,L708))-YEAR(G708))*12+MONTH(IF(L708="",Settings!$C$11,L708))-MONTH(G708)+1))))</f>
        <v/>
      </c>
      <c r="P708" s="23" t="str">
        <f aca="false">IF(O708="","",ROUND(J708*Settings!$C$10*O708,0))</f>
        <v/>
      </c>
    </row>
    <row r="709" customFormat="false" ht="15" hidden="false" customHeight="false" outlineLevel="0" collapsed="false">
      <c r="A709" s="8"/>
      <c r="B709" s="8"/>
      <c r="C709" s="8"/>
      <c r="D709" s="8"/>
      <c r="E709" s="8"/>
      <c r="F709" s="18"/>
      <c r="G709" s="21"/>
      <c r="H709" s="11" t="str">
        <f aca="false">IF(E709="","",IFERROR(INDEX(Rates!$B$6:$B$30,MATCH(E709,Rates!$A$6:$A$30,0)),"Not in rate table"))</f>
        <v/>
      </c>
      <c r="I709" s="22" t="str">
        <f aca="false">IF(E709="","",IFERROR(IF(F709&lt;=INDEX(Rates!$C$6:$C$30,MATCH(E709,Rates!$A$6:$A$30,0)),0,IF(D709="Yes",INDEX(Rates!$D$6:$D$30,MATCH(E709,Rates!$A$6:$A$30,0)),INDEX(Rates!$E$6:$E$30,MATCH(E709,Rates!$A$6:$A$30,0)))),0))</f>
        <v/>
      </c>
      <c r="J709" s="23" t="str">
        <f aca="false">IF(E709="","",ROUND(F709*I709,0))</f>
        <v/>
      </c>
      <c r="K709" s="24" t="str">
        <f aca="false">IF(OR(G709="",J709=0),"",IF(MONTH(G709)=3,DATE(YEAR(G709),Settings!$C$9,Settings!$C$8),DATE(YEAR(G709),MONTH(G709)+1,Settings!$C$7)))</f>
        <v/>
      </c>
      <c r="L709" s="21"/>
      <c r="M709" s="8"/>
      <c r="N709" s="10" t="str">
        <f aca="false">IF(E709="","",IF(J709=0,"Below threshold",IF(L709="",IF(Settings!$C$11&gt;K709,"Overdue - not deposited","Pending (not yet due)"),IF(L709&lt;=K709,"Deposited on time","Deposited late"))))</f>
        <v/>
      </c>
      <c r="O709" s="25" t="str">
        <f aca="false">IF(OR(J709="",J709=0,G709=""),"",IF(N709="Deposited on time",0,IF(N709="Pending (not yet due)",0,MAX(0,(YEAR(IF(L709="",Settings!$C$11,L709))-YEAR(G709))*12+MONTH(IF(L709="",Settings!$C$11,L709))-MONTH(G709)+1))))</f>
        <v/>
      </c>
      <c r="P709" s="23" t="str">
        <f aca="false">IF(O709="","",ROUND(J709*Settings!$C$10*O709,0))</f>
        <v/>
      </c>
    </row>
    <row r="710" customFormat="false" ht="15" hidden="false" customHeight="false" outlineLevel="0" collapsed="false">
      <c r="A710" s="8"/>
      <c r="B710" s="8"/>
      <c r="C710" s="8"/>
      <c r="D710" s="8"/>
      <c r="E710" s="8"/>
      <c r="F710" s="18"/>
      <c r="G710" s="21"/>
      <c r="H710" s="11" t="str">
        <f aca="false">IF(E710="","",IFERROR(INDEX(Rates!$B$6:$B$30,MATCH(E710,Rates!$A$6:$A$30,0)),"Not in rate table"))</f>
        <v/>
      </c>
      <c r="I710" s="22" t="str">
        <f aca="false">IF(E710="","",IFERROR(IF(F710&lt;=INDEX(Rates!$C$6:$C$30,MATCH(E710,Rates!$A$6:$A$30,0)),0,IF(D710="Yes",INDEX(Rates!$D$6:$D$30,MATCH(E710,Rates!$A$6:$A$30,0)),INDEX(Rates!$E$6:$E$30,MATCH(E710,Rates!$A$6:$A$30,0)))),0))</f>
        <v/>
      </c>
      <c r="J710" s="23" t="str">
        <f aca="false">IF(E710="","",ROUND(F710*I710,0))</f>
        <v/>
      </c>
      <c r="K710" s="24" t="str">
        <f aca="false">IF(OR(G710="",J710=0),"",IF(MONTH(G710)=3,DATE(YEAR(G710),Settings!$C$9,Settings!$C$8),DATE(YEAR(G710),MONTH(G710)+1,Settings!$C$7)))</f>
        <v/>
      </c>
      <c r="L710" s="21"/>
      <c r="M710" s="8"/>
      <c r="N710" s="10" t="str">
        <f aca="false">IF(E710="","",IF(J710=0,"Below threshold",IF(L710="",IF(Settings!$C$11&gt;K710,"Overdue - not deposited","Pending (not yet due)"),IF(L710&lt;=K710,"Deposited on time","Deposited late"))))</f>
        <v/>
      </c>
      <c r="O710" s="25" t="str">
        <f aca="false">IF(OR(J710="",J710=0,G710=""),"",IF(N710="Deposited on time",0,IF(N710="Pending (not yet due)",0,MAX(0,(YEAR(IF(L710="",Settings!$C$11,L710))-YEAR(G710))*12+MONTH(IF(L710="",Settings!$C$11,L710))-MONTH(G710)+1))))</f>
        <v/>
      </c>
      <c r="P710" s="23" t="str">
        <f aca="false">IF(O710="","",ROUND(J710*Settings!$C$10*O710,0))</f>
        <v/>
      </c>
    </row>
    <row r="711" customFormat="false" ht="15" hidden="false" customHeight="false" outlineLevel="0" collapsed="false">
      <c r="A711" s="8"/>
      <c r="B711" s="8"/>
      <c r="C711" s="8"/>
      <c r="D711" s="8"/>
      <c r="E711" s="8"/>
      <c r="F711" s="18"/>
      <c r="G711" s="21"/>
      <c r="H711" s="11" t="str">
        <f aca="false">IF(E711="","",IFERROR(INDEX(Rates!$B$6:$B$30,MATCH(E711,Rates!$A$6:$A$30,0)),"Not in rate table"))</f>
        <v/>
      </c>
      <c r="I711" s="22" t="str">
        <f aca="false">IF(E711="","",IFERROR(IF(F711&lt;=INDEX(Rates!$C$6:$C$30,MATCH(E711,Rates!$A$6:$A$30,0)),0,IF(D711="Yes",INDEX(Rates!$D$6:$D$30,MATCH(E711,Rates!$A$6:$A$30,0)),INDEX(Rates!$E$6:$E$30,MATCH(E711,Rates!$A$6:$A$30,0)))),0))</f>
        <v/>
      </c>
      <c r="J711" s="23" t="str">
        <f aca="false">IF(E711="","",ROUND(F711*I711,0))</f>
        <v/>
      </c>
      <c r="K711" s="24" t="str">
        <f aca="false">IF(OR(G711="",J711=0),"",IF(MONTH(G711)=3,DATE(YEAR(G711),Settings!$C$9,Settings!$C$8),DATE(YEAR(G711),MONTH(G711)+1,Settings!$C$7)))</f>
        <v/>
      </c>
      <c r="L711" s="21"/>
      <c r="M711" s="8"/>
      <c r="N711" s="10" t="str">
        <f aca="false">IF(E711="","",IF(J711=0,"Below threshold",IF(L711="",IF(Settings!$C$11&gt;K711,"Overdue - not deposited","Pending (not yet due)"),IF(L711&lt;=K711,"Deposited on time","Deposited late"))))</f>
        <v/>
      </c>
      <c r="O711" s="25" t="str">
        <f aca="false">IF(OR(J711="",J711=0,G711=""),"",IF(N711="Deposited on time",0,IF(N711="Pending (not yet due)",0,MAX(0,(YEAR(IF(L711="",Settings!$C$11,L711))-YEAR(G711))*12+MONTH(IF(L711="",Settings!$C$11,L711))-MONTH(G711)+1))))</f>
        <v/>
      </c>
      <c r="P711" s="23" t="str">
        <f aca="false">IF(O711="","",ROUND(J711*Settings!$C$10*O711,0))</f>
        <v/>
      </c>
    </row>
    <row r="712" customFormat="false" ht="15" hidden="false" customHeight="false" outlineLevel="0" collapsed="false">
      <c r="A712" s="8"/>
      <c r="B712" s="8"/>
      <c r="C712" s="8"/>
      <c r="D712" s="8"/>
      <c r="E712" s="8"/>
      <c r="F712" s="18"/>
      <c r="G712" s="21"/>
      <c r="H712" s="11" t="str">
        <f aca="false">IF(E712="","",IFERROR(INDEX(Rates!$B$6:$B$30,MATCH(E712,Rates!$A$6:$A$30,0)),"Not in rate table"))</f>
        <v/>
      </c>
      <c r="I712" s="22" t="str">
        <f aca="false">IF(E712="","",IFERROR(IF(F712&lt;=INDEX(Rates!$C$6:$C$30,MATCH(E712,Rates!$A$6:$A$30,0)),0,IF(D712="Yes",INDEX(Rates!$D$6:$D$30,MATCH(E712,Rates!$A$6:$A$30,0)),INDEX(Rates!$E$6:$E$30,MATCH(E712,Rates!$A$6:$A$30,0)))),0))</f>
        <v/>
      </c>
      <c r="J712" s="23" t="str">
        <f aca="false">IF(E712="","",ROUND(F712*I712,0))</f>
        <v/>
      </c>
      <c r="K712" s="24" t="str">
        <f aca="false">IF(OR(G712="",J712=0),"",IF(MONTH(G712)=3,DATE(YEAR(G712),Settings!$C$9,Settings!$C$8),DATE(YEAR(G712),MONTH(G712)+1,Settings!$C$7)))</f>
        <v/>
      </c>
      <c r="L712" s="21"/>
      <c r="M712" s="8"/>
      <c r="N712" s="10" t="str">
        <f aca="false">IF(E712="","",IF(J712=0,"Below threshold",IF(L712="",IF(Settings!$C$11&gt;K712,"Overdue - not deposited","Pending (not yet due)"),IF(L712&lt;=K712,"Deposited on time","Deposited late"))))</f>
        <v/>
      </c>
      <c r="O712" s="25" t="str">
        <f aca="false">IF(OR(J712="",J712=0,G712=""),"",IF(N712="Deposited on time",0,IF(N712="Pending (not yet due)",0,MAX(0,(YEAR(IF(L712="",Settings!$C$11,L712))-YEAR(G712))*12+MONTH(IF(L712="",Settings!$C$11,L712))-MONTH(G712)+1))))</f>
        <v/>
      </c>
      <c r="P712" s="23" t="str">
        <f aca="false">IF(O712="","",ROUND(J712*Settings!$C$10*O712,0))</f>
        <v/>
      </c>
    </row>
    <row r="713" customFormat="false" ht="15" hidden="false" customHeight="false" outlineLevel="0" collapsed="false">
      <c r="A713" s="8"/>
      <c r="B713" s="8"/>
      <c r="C713" s="8"/>
      <c r="D713" s="8"/>
      <c r="E713" s="8"/>
      <c r="F713" s="18"/>
      <c r="G713" s="21"/>
      <c r="H713" s="11" t="str">
        <f aca="false">IF(E713="","",IFERROR(INDEX(Rates!$B$6:$B$30,MATCH(E713,Rates!$A$6:$A$30,0)),"Not in rate table"))</f>
        <v/>
      </c>
      <c r="I713" s="22" t="str">
        <f aca="false">IF(E713="","",IFERROR(IF(F713&lt;=INDEX(Rates!$C$6:$C$30,MATCH(E713,Rates!$A$6:$A$30,0)),0,IF(D713="Yes",INDEX(Rates!$D$6:$D$30,MATCH(E713,Rates!$A$6:$A$30,0)),INDEX(Rates!$E$6:$E$30,MATCH(E713,Rates!$A$6:$A$30,0)))),0))</f>
        <v/>
      </c>
      <c r="J713" s="23" t="str">
        <f aca="false">IF(E713="","",ROUND(F713*I713,0))</f>
        <v/>
      </c>
      <c r="K713" s="24" t="str">
        <f aca="false">IF(OR(G713="",J713=0),"",IF(MONTH(G713)=3,DATE(YEAR(G713),Settings!$C$9,Settings!$C$8),DATE(YEAR(G713),MONTH(G713)+1,Settings!$C$7)))</f>
        <v/>
      </c>
      <c r="L713" s="21"/>
      <c r="M713" s="8"/>
      <c r="N713" s="10" t="str">
        <f aca="false">IF(E713="","",IF(J713=0,"Below threshold",IF(L713="",IF(Settings!$C$11&gt;K713,"Overdue - not deposited","Pending (not yet due)"),IF(L713&lt;=K713,"Deposited on time","Deposited late"))))</f>
        <v/>
      </c>
      <c r="O713" s="25" t="str">
        <f aca="false">IF(OR(J713="",J713=0,G713=""),"",IF(N713="Deposited on time",0,IF(N713="Pending (not yet due)",0,MAX(0,(YEAR(IF(L713="",Settings!$C$11,L713))-YEAR(G713))*12+MONTH(IF(L713="",Settings!$C$11,L713))-MONTH(G713)+1))))</f>
        <v/>
      </c>
      <c r="P713" s="23" t="str">
        <f aca="false">IF(O713="","",ROUND(J713*Settings!$C$10*O713,0))</f>
        <v/>
      </c>
    </row>
    <row r="714" customFormat="false" ht="15" hidden="false" customHeight="false" outlineLevel="0" collapsed="false">
      <c r="A714" s="8"/>
      <c r="B714" s="8"/>
      <c r="C714" s="8"/>
      <c r="D714" s="8"/>
      <c r="E714" s="8"/>
      <c r="F714" s="18"/>
      <c r="G714" s="21"/>
      <c r="H714" s="11" t="str">
        <f aca="false">IF(E714="","",IFERROR(INDEX(Rates!$B$6:$B$30,MATCH(E714,Rates!$A$6:$A$30,0)),"Not in rate table"))</f>
        <v/>
      </c>
      <c r="I714" s="22" t="str">
        <f aca="false">IF(E714="","",IFERROR(IF(F714&lt;=INDEX(Rates!$C$6:$C$30,MATCH(E714,Rates!$A$6:$A$30,0)),0,IF(D714="Yes",INDEX(Rates!$D$6:$D$30,MATCH(E714,Rates!$A$6:$A$30,0)),INDEX(Rates!$E$6:$E$30,MATCH(E714,Rates!$A$6:$A$30,0)))),0))</f>
        <v/>
      </c>
      <c r="J714" s="23" t="str">
        <f aca="false">IF(E714="","",ROUND(F714*I714,0))</f>
        <v/>
      </c>
      <c r="K714" s="24" t="str">
        <f aca="false">IF(OR(G714="",J714=0),"",IF(MONTH(G714)=3,DATE(YEAR(G714),Settings!$C$9,Settings!$C$8),DATE(YEAR(G714),MONTH(G714)+1,Settings!$C$7)))</f>
        <v/>
      </c>
      <c r="L714" s="21"/>
      <c r="M714" s="8"/>
      <c r="N714" s="10" t="str">
        <f aca="false">IF(E714="","",IF(J714=0,"Below threshold",IF(L714="",IF(Settings!$C$11&gt;K714,"Overdue - not deposited","Pending (not yet due)"),IF(L714&lt;=K714,"Deposited on time","Deposited late"))))</f>
        <v/>
      </c>
      <c r="O714" s="25" t="str">
        <f aca="false">IF(OR(J714="",J714=0,G714=""),"",IF(N714="Deposited on time",0,IF(N714="Pending (not yet due)",0,MAX(0,(YEAR(IF(L714="",Settings!$C$11,L714))-YEAR(G714))*12+MONTH(IF(L714="",Settings!$C$11,L714))-MONTH(G714)+1))))</f>
        <v/>
      </c>
      <c r="P714" s="23" t="str">
        <f aca="false">IF(O714="","",ROUND(J714*Settings!$C$10*O714,0))</f>
        <v/>
      </c>
    </row>
    <row r="715" customFormat="false" ht="15" hidden="false" customHeight="false" outlineLevel="0" collapsed="false">
      <c r="A715" s="8"/>
      <c r="B715" s="8"/>
      <c r="C715" s="8"/>
      <c r="D715" s="8"/>
      <c r="E715" s="8"/>
      <c r="F715" s="18"/>
      <c r="G715" s="21"/>
      <c r="H715" s="11" t="str">
        <f aca="false">IF(E715="","",IFERROR(INDEX(Rates!$B$6:$B$30,MATCH(E715,Rates!$A$6:$A$30,0)),"Not in rate table"))</f>
        <v/>
      </c>
      <c r="I715" s="22" t="str">
        <f aca="false">IF(E715="","",IFERROR(IF(F715&lt;=INDEX(Rates!$C$6:$C$30,MATCH(E715,Rates!$A$6:$A$30,0)),0,IF(D715="Yes",INDEX(Rates!$D$6:$D$30,MATCH(E715,Rates!$A$6:$A$30,0)),INDEX(Rates!$E$6:$E$30,MATCH(E715,Rates!$A$6:$A$30,0)))),0))</f>
        <v/>
      </c>
      <c r="J715" s="23" t="str">
        <f aca="false">IF(E715="","",ROUND(F715*I715,0))</f>
        <v/>
      </c>
      <c r="K715" s="24" t="str">
        <f aca="false">IF(OR(G715="",J715=0),"",IF(MONTH(G715)=3,DATE(YEAR(G715),Settings!$C$9,Settings!$C$8),DATE(YEAR(G715),MONTH(G715)+1,Settings!$C$7)))</f>
        <v/>
      </c>
      <c r="L715" s="21"/>
      <c r="M715" s="8"/>
      <c r="N715" s="10" t="str">
        <f aca="false">IF(E715="","",IF(J715=0,"Below threshold",IF(L715="",IF(Settings!$C$11&gt;K715,"Overdue - not deposited","Pending (not yet due)"),IF(L715&lt;=K715,"Deposited on time","Deposited late"))))</f>
        <v/>
      </c>
      <c r="O715" s="25" t="str">
        <f aca="false">IF(OR(J715="",J715=0,G715=""),"",IF(N715="Deposited on time",0,IF(N715="Pending (not yet due)",0,MAX(0,(YEAR(IF(L715="",Settings!$C$11,L715))-YEAR(G715))*12+MONTH(IF(L715="",Settings!$C$11,L715))-MONTH(G715)+1))))</f>
        <v/>
      </c>
      <c r="P715" s="23" t="str">
        <f aca="false">IF(O715="","",ROUND(J715*Settings!$C$10*O715,0))</f>
        <v/>
      </c>
    </row>
    <row r="716" customFormat="false" ht="15" hidden="false" customHeight="false" outlineLevel="0" collapsed="false">
      <c r="A716" s="8"/>
      <c r="B716" s="8"/>
      <c r="C716" s="8"/>
      <c r="D716" s="8"/>
      <c r="E716" s="8"/>
      <c r="F716" s="18"/>
      <c r="G716" s="21"/>
      <c r="H716" s="11" t="str">
        <f aca="false">IF(E716="","",IFERROR(INDEX(Rates!$B$6:$B$30,MATCH(E716,Rates!$A$6:$A$30,0)),"Not in rate table"))</f>
        <v/>
      </c>
      <c r="I716" s="22" t="str">
        <f aca="false">IF(E716="","",IFERROR(IF(F716&lt;=INDEX(Rates!$C$6:$C$30,MATCH(E716,Rates!$A$6:$A$30,0)),0,IF(D716="Yes",INDEX(Rates!$D$6:$D$30,MATCH(E716,Rates!$A$6:$A$30,0)),INDEX(Rates!$E$6:$E$30,MATCH(E716,Rates!$A$6:$A$30,0)))),0))</f>
        <v/>
      </c>
      <c r="J716" s="23" t="str">
        <f aca="false">IF(E716="","",ROUND(F716*I716,0))</f>
        <v/>
      </c>
      <c r="K716" s="24" t="str">
        <f aca="false">IF(OR(G716="",J716=0),"",IF(MONTH(G716)=3,DATE(YEAR(G716),Settings!$C$9,Settings!$C$8),DATE(YEAR(G716),MONTH(G716)+1,Settings!$C$7)))</f>
        <v/>
      </c>
      <c r="L716" s="21"/>
      <c r="M716" s="8"/>
      <c r="N716" s="10" t="str">
        <f aca="false">IF(E716="","",IF(J716=0,"Below threshold",IF(L716="",IF(Settings!$C$11&gt;K716,"Overdue - not deposited","Pending (not yet due)"),IF(L716&lt;=K716,"Deposited on time","Deposited late"))))</f>
        <v/>
      </c>
      <c r="O716" s="25" t="str">
        <f aca="false">IF(OR(J716="",J716=0,G716=""),"",IF(N716="Deposited on time",0,IF(N716="Pending (not yet due)",0,MAX(0,(YEAR(IF(L716="",Settings!$C$11,L716))-YEAR(G716))*12+MONTH(IF(L716="",Settings!$C$11,L716))-MONTH(G716)+1))))</f>
        <v/>
      </c>
      <c r="P716" s="23" t="str">
        <f aca="false">IF(O716="","",ROUND(J716*Settings!$C$10*O716,0))</f>
        <v/>
      </c>
    </row>
    <row r="717" customFormat="false" ht="15" hidden="false" customHeight="false" outlineLevel="0" collapsed="false">
      <c r="A717" s="8"/>
      <c r="B717" s="8"/>
      <c r="C717" s="8"/>
      <c r="D717" s="8"/>
      <c r="E717" s="8"/>
      <c r="F717" s="18"/>
      <c r="G717" s="21"/>
      <c r="H717" s="11" t="str">
        <f aca="false">IF(E717="","",IFERROR(INDEX(Rates!$B$6:$B$30,MATCH(E717,Rates!$A$6:$A$30,0)),"Not in rate table"))</f>
        <v/>
      </c>
      <c r="I717" s="22" t="str">
        <f aca="false">IF(E717="","",IFERROR(IF(F717&lt;=INDEX(Rates!$C$6:$C$30,MATCH(E717,Rates!$A$6:$A$30,0)),0,IF(D717="Yes",INDEX(Rates!$D$6:$D$30,MATCH(E717,Rates!$A$6:$A$30,0)),INDEX(Rates!$E$6:$E$30,MATCH(E717,Rates!$A$6:$A$30,0)))),0))</f>
        <v/>
      </c>
      <c r="J717" s="23" t="str">
        <f aca="false">IF(E717="","",ROUND(F717*I717,0))</f>
        <v/>
      </c>
      <c r="K717" s="24" t="str">
        <f aca="false">IF(OR(G717="",J717=0),"",IF(MONTH(G717)=3,DATE(YEAR(G717),Settings!$C$9,Settings!$C$8),DATE(YEAR(G717),MONTH(G717)+1,Settings!$C$7)))</f>
        <v/>
      </c>
      <c r="L717" s="21"/>
      <c r="M717" s="8"/>
      <c r="N717" s="10" t="str">
        <f aca="false">IF(E717="","",IF(J717=0,"Below threshold",IF(L717="",IF(Settings!$C$11&gt;K717,"Overdue - not deposited","Pending (not yet due)"),IF(L717&lt;=K717,"Deposited on time","Deposited late"))))</f>
        <v/>
      </c>
      <c r="O717" s="25" t="str">
        <f aca="false">IF(OR(J717="",J717=0,G717=""),"",IF(N717="Deposited on time",0,IF(N717="Pending (not yet due)",0,MAX(0,(YEAR(IF(L717="",Settings!$C$11,L717))-YEAR(G717))*12+MONTH(IF(L717="",Settings!$C$11,L717))-MONTH(G717)+1))))</f>
        <v/>
      </c>
      <c r="P717" s="23" t="str">
        <f aca="false">IF(O717="","",ROUND(J717*Settings!$C$10*O717,0))</f>
        <v/>
      </c>
    </row>
    <row r="718" customFormat="false" ht="15" hidden="false" customHeight="false" outlineLevel="0" collapsed="false">
      <c r="A718" s="8"/>
      <c r="B718" s="8"/>
      <c r="C718" s="8"/>
      <c r="D718" s="8"/>
      <c r="E718" s="8"/>
      <c r="F718" s="18"/>
      <c r="G718" s="21"/>
      <c r="H718" s="11" t="str">
        <f aca="false">IF(E718="","",IFERROR(INDEX(Rates!$B$6:$B$30,MATCH(E718,Rates!$A$6:$A$30,0)),"Not in rate table"))</f>
        <v/>
      </c>
      <c r="I718" s="22" t="str">
        <f aca="false">IF(E718="","",IFERROR(IF(F718&lt;=INDEX(Rates!$C$6:$C$30,MATCH(E718,Rates!$A$6:$A$30,0)),0,IF(D718="Yes",INDEX(Rates!$D$6:$D$30,MATCH(E718,Rates!$A$6:$A$30,0)),INDEX(Rates!$E$6:$E$30,MATCH(E718,Rates!$A$6:$A$30,0)))),0))</f>
        <v/>
      </c>
      <c r="J718" s="23" t="str">
        <f aca="false">IF(E718="","",ROUND(F718*I718,0))</f>
        <v/>
      </c>
      <c r="K718" s="24" t="str">
        <f aca="false">IF(OR(G718="",J718=0),"",IF(MONTH(G718)=3,DATE(YEAR(G718),Settings!$C$9,Settings!$C$8),DATE(YEAR(G718),MONTH(G718)+1,Settings!$C$7)))</f>
        <v/>
      </c>
      <c r="L718" s="21"/>
      <c r="M718" s="8"/>
      <c r="N718" s="10" t="str">
        <f aca="false">IF(E718="","",IF(J718=0,"Below threshold",IF(L718="",IF(Settings!$C$11&gt;K718,"Overdue - not deposited","Pending (not yet due)"),IF(L718&lt;=K718,"Deposited on time","Deposited late"))))</f>
        <v/>
      </c>
      <c r="O718" s="25" t="str">
        <f aca="false">IF(OR(J718="",J718=0,G718=""),"",IF(N718="Deposited on time",0,IF(N718="Pending (not yet due)",0,MAX(0,(YEAR(IF(L718="",Settings!$C$11,L718))-YEAR(G718))*12+MONTH(IF(L718="",Settings!$C$11,L718))-MONTH(G718)+1))))</f>
        <v/>
      </c>
      <c r="P718" s="23" t="str">
        <f aca="false">IF(O718="","",ROUND(J718*Settings!$C$10*O718,0))</f>
        <v/>
      </c>
    </row>
    <row r="719" customFormat="false" ht="15" hidden="false" customHeight="false" outlineLevel="0" collapsed="false">
      <c r="A719" s="8"/>
      <c r="B719" s="8"/>
      <c r="C719" s="8"/>
      <c r="D719" s="8"/>
      <c r="E719" s="8"/>
      <c r="F719" s="18"/>
      <c r="G719" s="21"/>
      <c r="H719" s="11" t="str">
        <f aca="false">IF(E719="","",IFERROR(INDEX(Rates!$B$6:$B$30,MATCH(E719,Rates!$A$6:$A$30,0)),"Not in rate table"))</f>
        <v/>
      </c>
      <c r="I719" s="22" t="str">
        <f aca="false">IF(E719="","",IFERROR(IF(F719&lt;=INDEX(Rates!$C$6:$C$30,MATCH(E719,Rates!$A$6:$A$30,0)),0,IF(D719="Yes",INDEX(Rates!$D$6:$D$30,MATCH(E719,Rates!$A$6:$A$30,0)),INDEX(Rates!$E$6:$E$30,MATCH(E719,Rates!$A$6:$A$30,0)))),0))</f>
        <v/>
      </c>
      <c r="J719" s="23" t="str">
        <f aca="false">IF(E719="","",ROUND(F719*I719,0))</f>
        <v/>
      </c>
      <c r="K719" s="24" t="str">
        <f aca="false">IF(OR(G719="",J719=0),"",IF(MONTH(G719)=3,DATE(YEAR(G719),Settings!$C$9,Settings!$C$8),DATE(YEAR(G719),MONTH(G719)+1,Settings!$C$7)))</f>
        <v/>
      </c>
      <c r="L719" s="21"/>
      <c r="M719" s="8"/>
      <c r="N719" s="10" t="str">
        <f aca="false">IF(E719="","",IF(J719=0,"Below threshold",IF(L719="",IF(Settings!$C$11&gt;K719,"Overdue - not deposited","Pending (not yet due)"),IF(L719&lt;=K719,"Deposited on time","Deposited late"))))</f>
        <v/>
      </c>
      <c r="O719" s="25" t="str">
        <f aca="false">IF(OR(J719="",J719=0,G719=""),"",IF(N719="Deposited on time",0,IF(N719="Pending (not yet due)",0,MAX(0,(YEAR(IF(L719="",Settings!$C$11,L719))-YEAR(G719))*12+MONTH(IF(L719="",Settings!$C$11,L719))-MONTH(G719)+1))))</f>
        <v/>
      </c>
      <c r="P719" s="23" t="str">
        <f aca="false">IF(O719="","",ROUND(J719*Settings!$C$10*O719,0))</f>
        <v/>
      </c>
    </row>
    <row r="720" customFormat="false" ht="15" hidden="false" customHeight="false" outlineLevel="0" collapsed="false">
      <c r="A720" s="8"/>
      <c r="B720" s="8"/>
      <c r="C720" s="8"/>
      <c r="D720" s="8"/>
      <c r="E720" s="8"/>
      <c r="F720" s="18"/>
      <c r="G720" s="21"/>
      <c r="H720" s="11" t="str">
        <f aca="false">IF(E720="","",IFERROR(INDEX(Rates!$B$6:$B$30,MATCH(E720,Rates!$A$6:$A$30,0)),"Not in rate table"))</f>
        <v/>
      </c>
      <c r="I720" s="22" t="str">
        <f aca="false">IF(E720="","",IFERROR(IF(F720&lt;=INDEX(Rates!$C$6:$C$30,MATCH(E720,Rates!$A$6:$A$30,0)),0,IF(D720="Yes",INDEX(Rates!$D$6:$D$30,MATCH(E720,Rates!$A$6:$A$30,0)),INDEX(Rates!$E$6:$E$30,MATCH(E720,Rates!$A$6:$A$30,0)))),0))</f>
        <v/>
      </c>
      <c r="J720" s="23" t="str">
        <f aca="false">IF(E720="","",ROUND(F720*I720,0))</f>
        <v/>
      </c>
      <c r="K720" s="24" t="str">
        <f aca="false">IF(OR(G720="",J720=0),"",IF(MONTH(G720)=3,DATE(YEAR(G720),Settings!$C$9,Settings!$C$8),DATE(YEAR(G720),MONTH(G720)+1,Settings!$C$7)))</f>
        <v/>
      </c>
      <c r="L720" s="21"/>
      <c r="M720" s="8"/>
      <c r="N720" s="10" t="str">
        <f aca="false">IF(E720="","",IF(J720=0,"Below threshold",IF(L720="",IF(Settings!$C$11&gt;K720,"Overdue - not deposited","Pending (not yet due)"),IF(L720&lt;=K720,"Deposited on time","Deposited late"))))</f>
        <v/>
      </c>
      <c r="O720" s="25" t="str">
        <f aca="false">IF(OR(J720="",J720=0,G720=""),"",IF(N720="Deposited on time",0,IF(N720="Pending (not yet due)",0,MAX(0,(YEAR(IF(L720="",Settings!$C$11,L720))-YEAR(G720))*12+MONTH(IF(L720="",Settings!$C$11,L720))-MONTH(G720)+1))))</f>
        <v/>
      </c>
      <c r="P720" s="23" t="str">
        <f aca="false">IF(O720="","",ROUND(J720*Settings!$C$10*O720,0))</f>
        <v/>
      </c>
    </row>
    <row r="721" customFormat="false" ht="15" hidden="false" customHeight="false" outlineLevel="0" collapsed="false">
      <c r="A721" s="8"/>
      <c r="B721" s="8"/>
      <c r="C721" s="8"/>
      <c r="D721" s="8"/>
      <c r="E721" s="8"/>
      <c r="F721" s="18"/>
      <c r="G721" s="21"/>
      <c r="H721" s="11" t="str">
        <f aca="false">IF(E721="","",IFERROR(INDEX(Rates!$B$6:$B$30,MATCH(E721,Rates!$A$6:$A$30,0)),"Not in rate table"))</f>
        <v/>
      </c>
      <c r="I721" s="22" t="str">
        <f aca="false">IF(E721="","",IFERROR(IF(F721&lt;=INDEX(Rates!$C$6:$C$30,MATCH(E721,Rates!$A$6:$A$30,0)),0,IF(D721="Yes",INDEX(Rates!$D$6:$D$30,MATCH(E721,Rates!$A$6:$A$30,0)),INDEX(Rates!$E$6:$E$30,MATCH(E721,Rates!$A$6:$A$30,0)))),0))</f>
        <v/>
      </c>
      <c r="J721" s="23" t="str">
        <f aca="false">IF(E721="","",ROUND(F721*I721,0))</f>
        <v/>
      </c>
      <c r="K721" s="24" t="str">
        <f aca="false">IF(OR(G721="",J721=0),"",IF(MONTH(G721)=3,DATE(YEAR(G721),Settings!$C$9,Settings!$C$8),DATE(YEAR(G721),MONTH(G721)+1,Settings!$C$7)))</f>
        <v/>
      </c>
      <c r="L721" s="21"/>
      <c r="M721" s="8"/>
      <c r="N721" s="10" t="str">
        <f aca="false">IF(E721="","",IF(J721=0,"Below threshold",IF(L721="",IF(Settings!$C$11&gt;K721,"Overdue - not deposited","Pending (not yet due)"),IF(L721&lt;=K721,"Deposited on time","Deposited late"))))</f>
        <v/>
      </c>
      <c r="O721" s="25" t="str">
        <f aca="false">IF(OR(J721="",J721=0,G721=""),"",IF(N721="Deposited on time",0,IF(N721="Pending (not yet due)",0,MAX(0,(YEAR(IF(L721="",Settings!$C$11,L721))-YEAR(G721))*12+MONTH(IF(L721="",Settings!$C$11,L721))-MONTH(G721)+1))))</f>
        <v/>
      </c>
      <c r="P721" s="23" t="str">
        <f aca="false">IF(O721="","",ROUND(J721*Settings!$C$10*O721,0))</f>
        <v/>
      </c>
    </row>
    <row r="722" customFormat="false" ht="15" hidden="false" customHeight="false" outlineLevel="0" collapsed="false">
      <c r="A722" s="8"/>
      <c r="B722" s="8"/>
      <c r="C722" s="8"/>
      <c r="D722" s="8"/>
      <c r="E722" s="8"/>
      <c r="F722" s="18"/>
      <c r="G722" s="21"/>
      <c r="H722" s="11" t="str">
        <f aca="false">IF(E722="","",IFERROR(INDEX(Rates!$B$6:$B$30,MATCH(E722,Rates!$A$6:$A$30,0)),"Not in rate table"))</f>
        <v/>
      </c>
      <c r="I722" s="22" t="str">
        <f aca="false">IF(E722="","",IFERROR(IF(F722&lt;=INDEX(Rates!$C$6:$C$30,MATCH(E722,Rates!$A$6:$A$30,0)),0,IF(D722="Yes",INDEX(Rates!$D$6:$D$30,MATCH(E722,Rates!$A$6:$A$30,0)),INDEX(Rates!$E$6:$E$30,MATCH(E722,Rates!$A$6:$A$30,0)))),0))</f>
        <v/>
      </c>
      <c r="J722" s="23" t="str">
        <f aca="false">IF(E722="","",ROUND(F722*I722,0))</f>
        <v/>
      </c>
      <c r="K722" s="24" t="str">
        <f aca="false">IF(OR(G722="",J722=0),"",IF(MONTH(G722)=3,DATE(YEAR(G722),Settings!$C$9,Settings!$C$8),DATE(YEAR(G722),MONTH(G722)+1,Settings!$C$7)))</f>
        <v/>
      </c>
      <c r="L722" s="21"/>
      <c r="M722" s="8"/>
      <c r="N722" s="10" t="str">
        <f aca="false">IF(E722="","",IF(J722=0,"Below threshold",IF(L722="",IF(Settings!$C$11&gt;K722,"Overdue - not deposited","Pending (not yet due)"),IF(L722&lt;=K722,"Deposited on time","Deposited late"))))</f>
        <v/>
      </c>
      <c r="O722" s="25" t="str">
        <f aca="false">IF(OR(J722="",J722=0,G722=""),"",IF(N722="Deposited on time",0,IF(N722="Pending (not yet due)",0,MAX(0,(YEAR(IF(L722="",Settings!$C$11,L722))-YEAR(G722))*12+MONTH(IF(L722="",Settings!$C$11,L722))-MONTH(G722)+1))))</f>
        <v/>
      </c>
      <c r="P722" s="23" t="str">
        <f aca="false">IF(O722="","",ROUND(J722*Settings!$C$10*O722,0))</f>
        <v/>
      </c>
    </row>
    <row r="723" customFormat="false" ht="15" hidden="false" customHeight="false" outlineLevel="0" collapsed="false">
      <c r="A723" s="8"/>
      <c r="B723" s="8"/>
      <c r="C723" s="8"/>
      <c r="D723" s="8"/>
      <c r="E723" s="8"/>
      <c r="F723" s="18"/>
      <c r="G723" s="21"/>
      <c r="H723" s="11" t="str">
        <f aca="false">IF(E723="","",IFERROR(INDEX(Rates!$B$6:$B$30,MATCH(E723,Rates!$A$6:$A$30,0)),"Not in rate table"))</f>
        <v/>
      </c>
      <c r="I723" s="22" t="str">
        <f aca="false">IF(E723="","",IFERROR(IF(F723&lt;=INDEX(Rates!$C$6:$C$30,MATCH(E723,Rates!$A$6:$A$30,0)),0,IF(D723="Yes",INDEX(Rates!$D$6:$D$30,MATCH(E723,Rates!$A$6:$A$30,0)),INDEX(Rates!$E$6:$E$30,MATCH(E723,Rates!$A$6:$A$30,0)))),0))</f>
        <v/>
      </c>
      <c r="J723" s="23" t="str">
        <f aca="false">IF(E723="","",ROUND(F723*I723,0))</f>
        <v/>
      </c>
      <c r="K723" s="24" t="str">
        <f aca="false">IF(OR(G723="",J723=0),"",IF(MONTH(G723)=3,DATE(YEAR(G723),Settings!$C$9,Settings!$C$8),DATE(YEAR(G723),MONTH(G723)+1,Settings!$C$7)))</f>
        <v/>
      </c>
      <c r="L723" s="21"/>
      <c r="M723" s="8"/>
      <c r="N723" s="10" t="str">
        <f aca="false">IF(E723="","",IF(J723=0,"Below threshold",IF(L723="",IF(Settings!$C$11&gt;K723,"Overdue - not deposited","Pending (not yet due)"),IF(L723&lt;=K723,"Deposited on time","Deposited late"))))</f>
        <v/>
      </c>
      <c r="O723" s="25" t="str">
        <f aca="false">IF(OR(J723="",J723=0,G723=""),"",IF(N723="Deposited on time",0,IF(N723="Pending (not yet due)",0,MAX(0,(YEAR(IF(L723="",Settings!$C$11,L723))-YEAR(G723))*12+MONTH(IF(L723="",Settings!$C$11,L723))-MONTH(G723)+1))))</f>
        <v/>
      </c>
      <c r="P723" s="23" t="str">
        <f aca="false">IF(O723="","",ROUND(J723*Settings!$C$10*O723,0))</f>
        <v/>
      </c>
    </row>
    <row r="724" customFormat="false" ht="15" hidden="false" customHeight="false" outlineLevel="0" collapsed="false">
      <c r="A724" s="8"/>
      <c r="B724" s="8"/>
      <c r="C724" s="8"/>
      <c r="D724" s="8"/>
      <c r="E724" s="8"/>
      <c r="F724" s="18"/>
      <c r="G724" s="21"/>
      <c r="H724" s="11" t="str">
        <f aca="false">IF(E724="","",IFERROR(INDEX(Rates!$B$6:$B$30,MATCH(E724,Rates!$A$6:$A$30,0)),"Not in rate table"))</f>
        <v/>
      </c>
      <c r="I724" s="22" t="str">
        <f aca="false">IF(E724="","",IFERROR(IF(F724&lt;=INDEX(Rates!$C$6:$C$30,MATCH(E724,Rates!$A$6:$A$30,0)),0,IF(D724="Yes",INDEX(Rates!$D$6:$D$30,MATCH(E724,Rates!$A$6:$A$30,0)),INDEX(Rates!$E$6:$E$30,MATCH(E724,Rates!$A$6:$A$30,0)))),0))</f>
        <v/>
      </c>
      <c r="J724" s="23" t="str">
        <f aca="false">IF(E724="","",ROUND(F724*I724,0))</f>
        <v/>
      </c>
      <c r="K724" s="24" t="str">
        <f aca="false">IF(OR(G724="",J724=0),"",IF(MONTH(G724)=3,DATE(YEAR(G724),Settings!$C$9,Settings!$C$8),DATE(YEAR(G724),MONTH(G724)+1,Settings!$C$7)))</f>
        <v/>
      </c>
      <c r="L724" s="21"/>
      <c r="M724" s="8"/>
      <c r="N724" s="10" t="str">
        <f aca="false">IF(E724="","",IF(J724=0,"Below threshold",IF(L724="",IF(Settings!$C$11&gt;K724,"Overdue - not deposited","Pending (not yet due)"),IF(L724&lt;=K724,"Deposited on time","Deposited late"))))</f>
        <v/>
      </c>
      <c r="O724" s="25" t="str">
        <f aca="false">IF(OR(J724="",J724=0,G724=""),"",IF(N724="Deposited on time",0,IF(N724="Pending (not yet due)",0,MAX(0,(YEAR(IF(L724="",Settings!$C$11,L724))-YEAR(G724))*12+MONTH(IF(L724="",Settings!$C$11,L724))-MONTH(G724)+1))))</f>
        <v/>
      </c>
      <c r="P724" s="23" t="str">
        <f aca="false">IF(O724="","",ROUND(J724*Settings!$C$10*O724,0))</f>
        <v/>
      </c>
    </row>
    <row r="725" customFormat="false" ht="15" hidden="false" customHeight="false" outlineLevel="0" collapsed="false">
      <c r="A725" s="8"/>
      <c r="B725" s="8"/>
      <c r="C725" s="8"/>
      <c r="D725" s="8"/>
      <c r="E725" s="8"/>
      <c r="F725" s="18"/>
      <c r="G725" s="21"/>
      <c r="H725" s="11" t="str">
        <f aca="false">IF(E725="","",IFERROR(INDEX(Rates!$B$6:$B$30,MATCH(E725,Rates!$A$6:$A$30,0)),"Not in rate table"))</f>
        <v/>
      </c>
      <c r="I725" s="22" t="str">
        <f aca="false">IF(E725="","",IFERROR(IF(F725&lt;=INDEX(Rates!$C$6:$C$30,MATCH(E725,Rates!$A$6:$A$30,0)),0,IF(D725="Yes",INDEX(Rates!$D$6:$D$30,MATCH(E725,Rates!$A$6:$A$30,0)),INDEX(Rates!$E$6:$E$30,MATCH(E725,Rates!$A$6:$A$30,0)))),0))</f>
        <v/>
      </c>
      <c r="J725" s="23" t="str">
        <f aca="false">IF(E725="","",ROUND(F725*I725,0))</f>
        <v/>
      </c>
      <c r="K725" s="24" t="str">
        <f aca="false">IF(OR(G725="",J725=0),"",IF(MONTH(G725)=3,DATE(YEAR(G725),Settings!$C$9,Settings!$C$8),DATE(YEAR(G725),MONTH(G725)+1,Settings!$C$7)))</f>
        <v/>
      </c>
      <c r="L725" s="21"/>
      <c r="M725" s="8"/>
      <c r="N725" s="10" t="str">
        <f aca="false">IF(E725="","",IF(J725=0,"Below threshold",IF(L725="",IF(Settings!$C$11&gt;K725,"Overdue - not deposited","Pending (not yet due)"),IF(L725&lt;=K725,"Deposited on time","Deposited late"))))</f>
        <v/>
      </c>
      <c r="O725" s="25" t="str">
        <f aca="false">IF(OR(J725="",J725=0,G725=""),"",IF(N725="Deposited on time",0,IF(N725="Pending (not yet due)",0,MAX(0,(YEAR(IF(L725="",Settings!$C$11,L725))-YEAR(G725))*12+MONTH(IF(L725="",Settings!$C$11,L725))-MONTH(G725)+1))))</f>
        <v/>
      </c>
      <c r="P725" s="23" t="str">
        <f aca="false">IF(O725="","",ROUND(J725*Settings!$C$10*O725,0))</f>
        <v/>
      </c>
    </row>
    <row r="726" customFormat="false" ht="15" hidden="false" customHeight="false" outlineLevel="0" collapsed="false">
      <c r="A726" s="8"/>
      <c r="B726" s="8"/>
      <c r="C726" s="8"/>
      <c r="D726" s="8"/>
      <c r="E726" s="8"/>
      <c r="F726" s="18"/>
      <c r="G726" s="21"/>
      <c r="H726" s="11" t="str">
        <f aca="false">IF(E726="","",IFERROR(INDEX(Rates!$B$6:$B$30,MATCH(E726,Rates!$A$6:$A$30,0)),"Not in rate table"))</f>
        <v/>
      </c>
      <c r="I726" s="22" t="str">
        <f aca="false">IF(E726="","",IFERROR(IF(F726&lt;=INDEX(Rates!$C$6:$C$30,MATCH(E726,Rates!$A$6:$A$30,0)),0,IF(D726="Yes",INDEX(Rates!$D$6:$D$30,MATCH(E726,Rates!$A$6:$A$30,0)),INDEX(Rates!$E$6:$E$30,MATCH(E726,Rates!$A$6:$A$30,0)))),0))</f>
        <v/>
      </c>
      <c r="J726" s="23" t="str">
        <f aca="false">IF(E726="","",ROUND(F726*I726,0))</f>
        <v/>
      </c>
      <c r="K726" s="24" t="str">
        <f aca="false">IF(OR(G726="",J726=0),"",IF(MONTH(G726)=3,DATE(YEAR(G726),Settings!$C$9,Settings!$C$8),DATE(YEAR(G726),MONTH(G726)+1,Settings!$C$7)))</f>
        <v/>
      </c>
      <c r="L726" s="21"/>
      <c r="M726" s="8"/>
      <c r="N726" s="10" t="str">
        <f aca="false">IF(E726="","",IF(J726=0,"Below threshold",IF(L726="",IF(Settings!$C$11&gt;K726,"Overdue - not deposited","Pending (not yet due)"),IF(L726&lt;=K726,"Deposited on time","Deposited late"))))</f>
        <v/>
      </c>
      <c r="O726" s="25" t="str">
        <f aca="false">IF(OR(J726="",J726=0,G726=""),"",IF(N726="Deposited on time",0,IF(N726="Pending (not yet due)",0,MAX(0,(YEAR(IF(L726="",Settings!$C$11,L726))-YEAR(G726))*12+MONTH(IF(L726="",Settings!$C$11,L726))-MONTH(G726)+1))))</f>
        <v/>
      </c>
      <c r="P726" s="23" t="str">
        <f aca="false">IF(O726="","",ROUND(J726*Settings!$C$10*O726,0))</f>
        <v/>
      </c>
    </row>
    <row r="727" customFormat="false" ht="15" hidden="false" customHeight="false" outlineLevel="0" collapsed="false">
      <c r="A727" s="8"/>
      <c r="B727" s="8"/>
      <c r="C727" s="8"/>
      <c r="D727" s="8"/>
      <c r="E727" s="8"/>
      <c r="F727" s="18"/>
      <c r="G727" s="21"/>
      <c r="H727" s="11" t="str">
        <f aca="false">IF(E727="","",IFERROR(INDEX(Rates!$B$6:$B$30,MATCH(E727,Rates!$A$6:$A$30,0)),"Not in rate table"))</f>
        <v/>
      </c>
      <c r="I727" s="22" t="str">
        <f aca="false">IF(E727="","",IFERROR(IF(F727&lt;=INDEX(Rates!$C$6:$C$30,MATCH(E727,Rates!$A$6:$A$30,0)),0,IF(D727="Yes",INDEX(Rates!$D$6:$D$30,MATCH(E727,Rates!$A$6:$A$30,0)),INDEX(Rates!$E$6:$E$30,MATCH(E727,Rates!$A$6:$A$30,0)))),0))</f>
        <v/>
      </c>
      <c r="J727" s="23" t="str">
        <f aca="false">IF(E727="","",ROUND(F727*I727,0))</f>
        <v/>
      </c>
      <c r="K727" s="24" t="str">
        <f aca="false">IF(OR(G727="",J727=0),"",IF(MONTH(G727)=3,DATE(YEAR(G727),Settings!$C$9,Settings!$C$8),DATE(YEAR(G727),MONTH(G727)+1,Settings!$C$7)))</f>
        <v/>
      </c>
      <c r="L727" s="21"/>
      <c r="M727" s="8"/>
      <c r="N727" s="10" t="str">
        <f aca="false">IF(E727="","",IF(J727=0,"Below threshold",IF(L727="",IF(Settings!$C$11&gt;K727,"Overdue - not deposited","Pending (not yet due)"),IF(L727&lt;=K727,"Deposited on time","Deposited late"))))</f>
        <v/>
      </c>
      <c r="O727" s="25" t="str">
        <f aca="false">IF(OR(J727="",J727=0,G727=""),"",IF(N727="Deposited on time",0,IF(N727="Pending (not yet due)",0,MAX(0,(YEAR(IF(L727="",Settings!$C$11,L727))-YEAR(G727))*12+MONTH(IF(L727="",Settings!$C$11,L727))-MONTH(G727)+1))))</f>
        <v/>
      </c>
      <c r="P727" s="23" t="str">
        <f aca="false">IF(O727="","",ROUND(J727*Settings!$C$10*O727,0))</f>
        <v/>
      </c>
    </row>
    <row r="728" customFormat="false" ht="15" hidden="false" customHeight="false" outlineLevel="0" collapsed="false">
      <c r="A728" s="8"/>
      <c r="B728" s="8"/>
      <c r="C728" s="8"/>
      <c r="D728" s="8"/>
      <c r="E728" s="8"/>
      <c r="F728" s="18"/>
      <c r="G728" s="21"/>
      <c r="H728" s="11" t="str">
        <f aca="false">IF(E728="","",IFERROR(INDEX(Rates!$B$6:$B$30,MATCH(E728,Rates!$A$6:$A$30,0)),"Not in rate table"))</f>
        <v/>
      </c>
      <c r="I728" s="22" t="str">
        <f aca="false">IF(E728="","",IFERROR(IF(F728&lt;=INDEX(Rates!$C$6:$C$30,MATCH(E728,Rates!$A$6:$A$30,0)),0,IF(D728="Yes",INDEX(Rates!$D$6:$D$30,MATCH(E728,Rates!$A$6:$A$30,0)),INDEX(Rates!$E$6:$E$30,MATCH(E728,Rates!$A$6:$A$30,0)))),0))</f>
        <v/>
      </c>
      <c r="J728" s="23" t="str">
        <f aca="false">IF(E728="","",ROUND(F728*I728,0))</f>
        <v/>
      </c>
      <c r="K728" s="24" t="str">
        <f aca="false">IF(OR(G728="",J728=0),"",IF(MONTH(G728)=3,DATE(YEAR(G728),Settings!$C$9,Settings!$C$8),DATE(YEAR(G728),MONTH(G728)+1,Settings!$C$7)))</f>
        <v/>
      </c>
      <c r="L728" s="21"/>
      <c r="M728" s="8"/>
      <c r="N728" s="10" t="str">
        <f aca="false">IF(E728="","",IF(J728=0,"Below threshold",IF(L728="",IF(Settings!$C$11&gt;K728,"Overdue - not deposited","Pending (not yet due)"),IF(L728&lt;=K728,"Deposited on time","Deposited late"))))</f>
        <v/>
      </c>
      <c r="O728" s="25" t="str">
        <f aca="false">IF(OR(J728="",J728=0,G728=""),"",IF(N728="Deposited on time",0,IF(N728="Pending (not yet due)",0,MAX(0,(YEAR(IF(L728="",Settings!$C$11,L728))-YEAR(G728))*12+MONTH(IF(L728="",Settings!$C$11,L728))-MONTH(G728)+1))))</f>
        <v/>
      </c>
      <c r="P728" s="23" t="str">
        <f aca="false">IF(O728="","",ROUND(J728*Settings!$C$10*O728,0))</f>
        <v/>
      </c>
    </row>
    <row r="729" customFormat="false" ht="15" hidden="false" customHeight="false" outlineLevel="0" collapsed="false">
      <c r="A729" s="8"/>
      <c r="B729" s="8"/>
      <c r="C729" s="8"/>
      <c r="D729" s="8"/>
      <c r="E729" s="8"/>
      <c r="F729" s="18"/>
      <c r="G729" s="21"/>
      <c r="H729" s="11" t="str">
        <f aca="false">IF(E729="","",IFERROR(INDEX(Rates!$B$6:$B$30,MATCH(E729,Rates!$A$6:$A$30,0)),"Not in rate table"))</f>
        <v/>
      </c>
      <c r="I729" s="22" t="str">
        <f aca="false">IF(E729="","",IFERROR(IF(F729&lt;=INDEX(Rates!$C$6:$C$30,MATCH(E729,Rates!$A$6:$A$30,0)),0,IF(D729="Yes",INDEX(Rates!$D$6:$D$30,MATCH(E729,Rates!$A$6:$A$30,0)),INDEX(Rates!$E$6:$E$30,MATCH(E729,Rates!$A$6:$A$30,0)))),0))</f>
        <v/>
      </c>
      <c r="J729" s="23" t="str">
        <f aca="false">IF(E729="","",ROUND(F729*I729,0))</f>
        <v/>
      </c>
      <c r="K729" s="24" t="str">
        <f aca="false">IF(OR(G729="",J729=0),"",IF(MONTH(G729)=3,DATE(YEAR(G729),Settings!$C$9,Settings!$C$8),DATE(YEAR(G729),MONTH(G729)+1,Settings!$C$7)))</f>
        <v/>
      </c>
      <c r="L729" s="21"/>
      <c r="M729" s="8"/>
      <c r="N729" s="10" t="str">
        <f aca="false">IF(E729="","",IF(J729=0,"Below threshold",IF(L729="",IF(Settings!$C$11&gt;K729,"Overdue - not deposited","Pending (not yet due)"),IF(L729&lt;=K729,"Deposited on time","Deposited late"))))</f>
        <v/>
      </c>
      <c r="O729" s="25" t="str">
        <f aca="false">IF(OR(J729="",J729=0,G729=""),"",IF(N729="Deposited on time",0,IF(N729="Pending (not yet due)",0,MAX(0,(YEAR(IF(L729="",Settings!$C$11,L729))-YEAR(G729))*12+MONTH(IF(L729="",Settings!$C$11,L729))-MONTH(G729)+1))))</f>
        <v/>
      </c>
      <c r="P729" s="23" t="str">
        <f aca="false">IF(O729="","",ROUND(J729*Settings!$C$10*O729,0))</f>
        <v/>
      </c>
    </row>
    <row r="730" customFormat="false" ht="15" hidden="false" customHeight="false" outlineLevel="0" collapsed="false">
      <c r="A730" s="8"/>
      <c r="B730" s="8"/>
      <c r="C730" s="8"/>
      <c r="D730" s="8"/>
      <c r="E730" s="8"/>
      <c r="F730" s="18"/>
      <c r="G730" s="21"/>
      <c r="H730" s="11" t="str">
        <f aca="false">IF(E730="","",IFERROR(INDEX(Rates!$B$6:$B$30,MATCH(E730,Rates!$A$6:$A$30,0)),"Not in rate table"))</f>
        <v/>
      </c>
      <c r="I730" s="22" t="str">
        <f aca="false">IF(E730="","",IFERROR(IF(F730&lt;=INDEX(Rates!$C$6:$C$30,MATCH(E730,Rates!$A$6:$A$30,0)),0,IF(D730="Yes",INDEX(Rates!$D$6:$D$30,MATCH(E730,Rates!$A$6:$A$30,0)),INDEX(Rates!$E$6:$E$30,MATCH(E730,Rates!$A$6:$A$30,0)))),0))</f>
        <v/>
      </c>
      <c r="J730" s="23" t="str">
        <f aca="false">IF(E730="","",ROUND(F730*I730,0))</f>
        <v/>
      </c>
      <c r="K730" s="24" t="str">
        <f aca="false">IF(OR(G730="",J730=0),"",IF(MONTH(G730)=3,DATE(YEAR(G730),Settings!$C$9,Settings!$C$8),DATE(YEAR(G730),MONTH(G730)+1,Settings!$C$7)))</f>
        <v/>
      </c>
      <c r="L730" s="21"/>
      <c r="M730" s="8"/>
      <c r="N730" s="10" t="str">
        <f aca="false">IF(E730="","",IF(J730=0,"Below threshold",IF(L730="",IF(Settings!$C$11&gt;K730,"Overdue - not deposited","Pending (not yet due)"),IF(L730&lt;=K730,"Deposited on time","Deposited late"))))</f>
        <v/>
      </c>
      <c r="O730" s="25" t="str">
        <f aca="false">IF(OR(J730="",J730=0,G730=""),"",IF(N730="Deposited on time",0,IF(N730="Pending (not yet due)",0,MAX(0,(YEAR(IF(L730="",Settings!$C$11,L730))-YEAR(G730))*12+MONTH(IF(L730="",Settings!$C$11,L730))-MONTH(G730)+1))))</f>
        <v/>
      </c>
      <c r="P730" s="23" t="str">
        <f aca="false">IF(O730="","",ROUND(J730*Settings!$C$10*O730,0))</f>
        <v/>
      </c>
    </row>
    <row r="731" customFormat="false" ht="15" hidden="false" customHeight="false" outlineLevel="0" collapsed="false">
      <c r="A731" s="8"/>
      <c r="B731" s="8"/>
      <c r="C731" s="8"/>
      <c r="D731" s="8"/>
      <c r="E731" s="8"/>
      <c r="F731" s="18"/>
      <c r="G731" s="21"/>
      <c r="H731" s="11" t="str">
        <f aca="false">IF(E731="","",IFERROR(INDEX(Rates!$B$6:$B$30,MATCH(E731,Rates!$A$6:$A$30,0)),"Not in rate table"))</f>
        <v/>
      </c>
      <c r="I731" s="22" t="str">
        <f aca="false">IF(E731="","",IFERROR(IF(F731&lt;=INDEX(Rates!$C$6:$C$30,MATCH(E731,Rates!$A$6:$A$30,0)),0,IF(D731="Yes",INDEX(Rates!$D$6:$D$30,MATCH(E731,Rates!$A$6:$A$30,0)),INDEX(Rates!$E$6:$E$30,MATCH(E731,Rates!$A$6:$A$30,0)))),0))</f>
        <v/>
      </c>
      <c r="J731" s="23" t="str">
        <f aca="false">IF(E731="","",ROUND(F731*I731,0))</f>
        <v/>
      </c>
      <c r="K731" s="24" t="str">
        <f aca="false">IF(OR(G731="",J731=0),"",IF(MONTH(G731)=3,DATE(YEAR(G731),Settings!$C$9,Settings!$C$8),DATE(YEAR(G731),MONTH(G731)+1,Settings!$C$7)))</f>
        <v/>
      </c>
      <c r="L731" s="21"/>
      <c r="M731" s="8"/>
      <c r="N731" s="10" t="str">
        <f aca="false">IF(E731="","",IF(J731=0,"Below threshold",IF(L731="",IF(Settings!$C$11&gt;K731,"Overdue - not deposited","Pending (not yet due)"),IF(L731&lt;=K731,"Deposited on time","Deposited late"))))</f>
        <v/>
      </c>
      <c r="O731" s="25" t="str">
        <f aca="false">IF(OR(J731="",J731=0,G731=""),"",IF(N731="Deposited on time",0,IF(N731="Pending (not yet due)",0,MAX(0,(YEAR(IF(L731="",Settings!$C$11,L731))-YEAR(G731))*12+MONTH(IF(L731="",Settings!$C$11,L731))-MONTH(G731)+1))))</f>
        <v/>
      </c>
      <c r="P731" s="23" t="str">
        <f aca="false">IF(O731="","",ROUND(J731*Settings!$C$10*O731,0))</f>
        <v/>
      </c>
    </row>
    <row r="732" customFormat="false" ht="15" hidden="false" customHeight="false" outlineLevel="0" collapsed="false">
      <c r="A732" s="8"/>
      <c r="B732" s="8"/>
      <c r="C732" s="8"/>
      <c r="D732" s="8"/>
      <c r="E732" s="8"/>
      <c r="F732" s="18"/>
      <c r="G732" s="21"/>
      <c r="H732" s="11" t="str">
        <f aca="false">IF(E732="","",IFERROR(INDEX(Rates!$B$6:$B$30,MATCH(E732,Rates!$A$6:$A$30,0)),"Not in rate table"))</f>
        <v/>
      </c>
      <c r="I732" s="22" t="str">
        <f aca="false">IF(E732="","",IFERROR(IF(F732&lt;=INDEX(Rates!$C$6:$C$30,MATCH(E732,Rates!$A$6:$A$30,0)),0,IF(D732="Yes",INDEX(Rates!$D$6:$D$30,MATCH(E732,Rates!$A$6:$A$30,0)),INDEX(Rates!$E$6:$E$30,MATCH(E732,Rates!$A$6:$A$30,0)))),0))</f>
        <v/>
      </c>
      <c r="J732" s="23" t="str">
        <f aca="false">IF(E732="","",ROUND(F732*I732,0))</f>
        <v/>
      </c>
      <c r="K732" s="24" t="str">
        <f aca="false">IF(OR(G732="",J732=0),"",IF(MONTH(G732)=3,DATE(YEAR(G732),Settings!$C$9,Settings!$C$8),DATE(YEAR(G732),MONTH(G732)+1,Settings!$C$7)))</f>
        <v/>
      </c>
      <c r="L732" s="21"/>
      <c r="M732" s="8"/>
      <c r="N732" s="10" t="str">
        <f aca="false">IF(E732="","",IF(J732=0,"Below threshold",IF(L732="",IF(Settings!$C$11&gt;K732,"Overdue - not deposited","Pending (not yet due)"),IF(L732&lt;=K732,"Deposited on time","Deposited late"))))</f>
        <v/>
      </c>
      <c r="O732" s="25" t="str">
        <f aca="false">IF(OR(J732="",J732=0,G732=""),"",IF(N732="Deposited on time",0,IF(N732="Pending (not yet due)",0,MAX(0,(YEAR(IF(L732="",Settings!$C$11,L732))-YEAR(G732))*12+MONTH(IF(L732="",Settings!$C$11,L732))-MONTH(G732)+1))))</f>
        <v/>
      </c>
      <c r="P732" s="23" t="str">
        <f aca="false">IF(O732="","",ROUND(J732*Settings!$C$10*O732,0))</f>
        <v/>
      </c>
    </row>
    <row r="733" customFormat="false" ht="15" hidden="false" customHeight="false" outlineLevel="0" collapsed="false">
      <c r="A733" s="8"/>
      <c r="B733" s="8"/>
      <c r="C733" s="8"/>
      <c r="D733" s="8"/>
      <c r="E733" s="8"/>
      <c r="F733" s="18"/>
      <c r="G733" s="21"/>
      <c r="H733" s="11" t="str">
        <f aca="false">IF(E733="","",IFERROR(INDEX(Rates!$B$6:$B$30,MATCH(E733,Rates!$A$6:$A$30,0)),"Not in rate table"))</f>
        <v/>
      </c>
      <c r="I733" s="22" t="str">
        <f aca="false">IF(E733="","",IFERROR(IF(F733&lt;=INDEX(Rates!$C$6:$C$30,MATCH(E733,Rates!$A$6:$A$30,0)),0,IF(D733="Yes",INDEX(Rates!$D$6:$D$30,MATCH(E733,Rates!$A$6:$A$30,0)),INDEX(Rates!$E$6:$E$30,MATCH(E733,Rates!$A$6:$A$30,0)))),0))</f>
        <v/>
      </c>
      <c r="J733" s="23" t="str">
        <f aca="false">IF(E733="","",ROUND(F733*I733,0))</f>
        <v/>
      </c>
      <c r="K733" s="24" t="str">
        <f aca="false">IF(OR(G733="",J733=0),"",IF(MONTH(G733)=3,DATE(YEAR(G733),Settings!$C$9,Settings!$C$8),DATE(YEAR(G733),MONTH(G733)+1,Settings!$C$7)))</f>
        <v/>
      </c>
      <c r="L733" s="21"/>
      <c r="M733" s="8"/>
      <c r="N733" s="10" t="str">
        <f aca="false">IF(E733="","",IF(J733=0,"Below threshold",IF(L733="",IF(Settings!$C$11&gt;K733,"Overdue - not deposited","Pending (not yet due)"),IF(L733&lt;=K733,"Deposited on time","Deposited late"))))</f>
        <v/>
      </c>
      <c r="O733" s="25" t="str">
        <f aca="false">IF(OR(J733="",J733=0,G733=""),"",IF(N733="Deposited on time",0,IF(N733="Pending (not yet due)",0,MAX(0,(YEAR(IF(L733="",Settings!$C$11,L733))-YEAR(G733))*12+MONTH(IF(L733="",Settings!$C$11,L733))-MONTH(G733)+1))))</f>
        <v/>
      </c>
      <c r="P733" s="23" t="str">
        <f aca="false">IF(O733="","",ROUND(J733*Settings!$C$10*O733,0))</f>
        <v/>
      </c>
    </row>
    <row r="734" customFormat="false" ht="15" hidden="false" customHeight="false" outlineLevel="0" collapsed="false">
      <c r="A734" s="8"/>
      <c r="B734" s="8"/>
      <c r="C734" s="8"/>
      <c r="D734" s="8"/>
      <c r="E734" s="8"/>
      <c r="F734" s="18"/>
      <c r="G734" s="21"/>
      <c r="H734" s="11" t="str">
        <f aca="false">IF(E734="","",IFERROR(INDEX(Rates!$B$6:$B$30,MATCH(E734,Rates!$A$6:$A$30,0)),"Not in rate table"))</f>
        <v/>
      </c>
      <c r="I734" s="22" t="str">
        <f aca="false">IF(E734="","",IFERROR(IF(F734&lt;=INDEX(Rates!$C$6:$C$30,MATCH(E734,Rates!$A$6:$A$30,0)),0,IF(D734="Yes",INDEX(Rates!$D$6:$D$30,MATCH(E734,Rates!$A$6:$A$30,0)),INDEX(Rates!$E$6:$E$30,MATCH(E734,Rates!$A$6:$A$30,0)))),0))</f>
        <v/>
      </c>
      <c r="J734" s="23" t="str">
        <f aca="false">IF(E734="","",ROUND(F734*I734,0))</f>
        <v/>
      </c>
      <c r="K734" s="24" t="str">
        <f aca="false">IF(OR(G734="",J734=0),"",IF(MONTH(G734)=3,DATE(YEAR(G734),Settings!$C$9,Settings!$C$8),DATE(YEAR(G734),MONTH(G734)+1,Settings!$C$7)))</f>
        <v/>
      </c>
      <c r="L734" s="21"/>
      <c r="M734" s="8"/>
      <c r="N734" s="10" t="str">
        <f aca="false">IF(E734="","",IF(J734=0,"Below threshold",IF(L734="",IF(Settings!$C$11&gt;K734,"Overdue - not deposited","Pending (not yet due)"),IF(L734&lt;=K734,"Deposited on time","Deposited late"))))</f>
        <v/>
      </c>
      <c r="O734" s="25" t="str">
        <f aca="false">IF(OR(J734="",J734=0,G734=""),"",IF(N734="Deposited on time",0,IF(N734="Pending (not yet due)",0,MAX(0,(YEAR(IF(L734="",Settings!$C$11,L734))-YEAR(G734))*12+MONTH(IF(L734="",Settings!$C$11,L734))-MONTH(G734)+1))))</f>
        <v/>
      </c>
      <c r="P734" s="23" t="str">
        <f aca="false">IF(O734="","",ROUND(J734*Settings!$C$10*O734,0))</f>
        <v/>
      </c>
    </row>
    <row r="735" customFormat="false" ht="15" hidden="false" customHeight="false" outlineLevel="0" collapsed="false">
      <c r="A735" s="8"/>
      <c r="B735" s="8"/>
      <c r="C735" s="8"/>
      <c r="D735" s="8"/>
      <c r="E735" s="8"/>
      <c r="F735" s="18"/>
      <c r="G735" s="21"/>
      <c r="H735" s="11" t="str">
        <f aca="false">IF(E735="","",IFERROR(INDEX(Rates!$B$6:$B$30,MATCH(E735,Rates!$A$6:$A$30,0)),"Not in rate table"))</f>
        <v/>
      </c>
      <c r="I735" s="22" t="str">
        <f aca="false">IF(E735="","",IFERROR(IF(F735&lt;=INDEX(Rates!$C$6:$C$30,MATCH(E735,Rates!$A$6:$A$30,0)),0,IF(D735="Yes",INDEX(Rates!$D$6:$D$30,MATCH(E735,Rates!$A$6:$A$30,0)),INDEX(Rates!$E$6:$E$30,MATCH(E735,Rates!$A$6:$A$30,0)))),0))</f>
        <v/>
      </c>
      <c r="J735" s="23" t="str">
        <f aca="false">IF(E735="","",ROUND(F735*I735,0))</f>
        <v/>
      </c>
      <c r="K735" s="24" t="str">
        <f aca="false">IF(OR(G735="",J735=0),"",IF(MONTH(G735)=3,DATE(YEAR(G735),Settings!$C$9,Settings!$C$8),DATE(YEAR(G735),MONTH(G735)+1,Settings!$C$7)))</f>
        <v/>
      </c>
      <c r="L735" s="21"/>
      <c r="M735" s="8"/>
      <c r="N735" s="10" t="str">
        <f aca="false">IF(E735="","",IF(J735=0,"Below threshold",IF(L735="",IF(Settings!$C$11&gt;K735,"Overdue - not deposited","Pending (not yet due)"),IF(L735&lt;=K735,"Deposited on time","Deposited late"))))</f>
        <v/>
      </c>
      <c r="O735" s="25" t="str">
        <f aca="false">IF(OR(J735="",J735=0,G735=""),"",IF(N735="Deposited on time",0,IF(N735="Pending (not yet due)",0,MAX(0,(YEAR(IF(L735="",Settings!$C$11,L735))-YEAR(G735))*12+MONTH(IF(L735="",Settings!$C$11,L735))-MONTH(G735)+1))))</f>
        <v/>
      </c>
      <c r="P735" s="23" t="str">
        <f aca="false">IF(O735="","",ROUND(J735*Settings!$C$10*O735,0))</f>
        <v/>
      </c>
    </row>
    <row r="736" customFormat="false" ht="15" hidden="false" customHeight="false" outlineLevel="0" collapsed="false">
      <c r="A736" s="8"/>
      <c r="B736" s="8"/>
      <c r="C736" s="8"/>
      <c r="D736" s="8"/>
      <c r="E736" s="8"/>
      <c r="F736" s="18"/>
      <c r="G736" s="21"/>
      <c r="H736" s="11" t="str">
        <f aca="false">IF(E736="","",IFERROR(INDEX(Rates!$B$6:$B$30,MATCH(E736,Rates!$A$6:$A$30,0)),"Not in rate table"))</f>
        <v/>
      </c>
      <c r="I736" s="22" t="str">
        <f aca="false">IF(E736="","",IFERROR(IF(F736&lt;=INDEX(Rates!$C$6:$C$30,MATCH(E736,Rates!$A$6:$A$30,0)),0,IF(D736="Yes",INDEX(Rates!$D$6:$D$30,MATCH(E736,Rates!$A$6:$A$30,0)),INDEX(Rates!$E$6:$E$30,MATCH(E736,Rates!$A$6:$A$30,0)))),0))</f>
        <v/>
      </c>
      <c r="J736" s="23" t="str">
        <f aca="false">IF(E736="","",ROUND(F736*I736,0))</f>
        <v/>
      </c>
      <c r="K736" s="24" t="str">
        <f aca="false">IF(OR(G736="",J736=0),"",IF(MONTH(G736)=3,DATE(YEAR(G736),Settings!$C$9,Settings!$C$8),DATE(YEAR(G736),MONTH(G736)+1,Settings!$C$7)))</f>
        <v/>
      </c>
      <c r="L736" s="21"/>
      <c r="M736" s="8"/>
      <c r="N736" s="10" t="str">
        <f aca="false">IF(E736="","",IF(J736=0,"Below threshold",IF(L736="",IF(Settings!$C$11&gt;K736,"Overdue - not deposited","Pending (not yet due)"),IF(L736&lt;=K736,"Deposited on time","Deposited late"))))</f>
        <v/>
      </c>
      <c r="O736" s="25" t="str">
        <f aca="false">IF(OR(J736="",J736=0,G736=""),"",IF(N736="Deposited on time",0,IF(N736="Pending (not yet due)",0,MAX(0,(YEAR(IF(L736="",Settings!$C$11,L736))-YEAR(G736))*12+MONTH(IF(L736="",Settings!$C$11,L736))-MONTH(G736)+1))))</f>
        <v/>
      </c>
      <c r="P736" s="23" t="str">
        <f aca="false">IF(O736="","",ROUND(J736*Settings!$C$10*O736,0))</f>
        <v/>
      </c>
    </row>
    <row r="737" customFormat="false" ht="15" hidden="false" customHeight="false" outlineLevel="0" collapsed="false">
      <c r="A737" s="8"/>
      <c r="B737" s="8"/>
      <c r="C737" s="8"/>
      <c r="D737" s="8"/>
      <c r="E737" s="8"/>
      <c r="F737" s="18"/>
      <c r="G737" s="21"/>
      <c r="H737" s="11" t="str">
        <f aca="false">IF(E737="","",IFERROR(INDEX(Rates!$B$6:$B$30,MATCH(E737,Rates!$A$6:$A$30,0)),"Not in rate table"))</f>
        <v/>
      </c>
      <c r="I737" s="22" t="str">
        <f aca="false">IF(E737="","",IFERROR(IF(F737&lt;=INDEX(Rates!$C$6:$C$30,MATCH(E737,Rates!$A$6:$A$30,0)),0,IF(D737="Yes",INDEX(Rates!$D$6:$D$30,MATCH(E737,Rates!$A$6:$A$30,0)),INDEX(Rates!$E$6:$E$30,MATCH(E737,Rates!$A$6:$A$30,0)))),0))</f>
        <v/>
      </c>
      <c r="J737" s="23" t="str">
        <f aca="false">IF(E737="","",ROUND(F737*I737,0))</f>
        <v/>
      </c>
      <c r="K737" s="24" t="str">
        <f aca="false">IF(OR(G737="",J737=0),"",IF(MONTH(G737)=3,DATE(YEAR(G737),Settings!$C$9,Settings!$C$8),DATE(YEAR(G737),MONTH(G737)+1,Settings!$C$7)))</f>
        <v/>
      </c>
      <c r="L737" s="21"/>
      <c r="M737" s="8"/>
      <c r="N737" s="10" t="str">
        <f aca="false">IF(E737="","",IF(J737=0,"Below threshold",IF(L737="",IF(Settings!$C$11&gt;K737,"Overdue - not deposited","Pending (not yet due)"),IF(L737&lt;=K737,"Deposited on time","Deposited late"))))</f>
        <v/>
      </c>
      <c r="O737" s="25" t="str">
        <f aca="false">IF(OR(J737="",J737=0,G737=""),"",IF(N737="Deposited on time",0,IF(N737="Pending (not yet due)",0,MAX(0,(YEAR(IF(L737="",Settings!$C$11,L737))-YEAR(G737))*12+MONTH(IF(L737="",Settings!$C$11,L737))-MONTH(G737)+1))))</f>
        <v/>
      </c>
      <c r="P737" s="23" t="str">
        <f aca="false">IF(O737="","",ROUND(J737*Settings!$C$10*O737,0))</f>
        <v/>
      </c>
    </row>
    <row r="738" customFormat="false" ht="15" hidden="false" customHeight="false" outlineLevel="0" collapsed="false">
      <c r="A738" s="8"/>
      <c r="B738" s="8"/>
      <c r="C738" s="8"/>
      <c r="D738" s="8"/>
      <c r="E738" s="8"/>
      <c r="F738" s="18"/>
      <c r="G738" s="21"/>
      <c r="H738" s="11" t="str">
        <f aca="false">IF(E738="","",IFERROR(INDEX(Rates!$B$6:$B$30,MATCH(E738,Rates!$A$6:$A$30,0)),"Not in rate table"))</f>
        <v/>
      </c>
      <c r="I738" s="22" t="str">
        <f aca="false">IF(E738="","",IFERROR(IF(F738&lt;=INDEX(Rates!$C$6:$C$30,MATCH(E738,Rates!$A$6:$A$30,0)),0,IF(D738="Yes",INDEX(Rates!$D$6:$D$30,MATCH(E738,Rates!$A$6:$A$30,0)),INDEX(Rates!$E$6:$E$30,MATCH(E738,Rates!$A$6:$A$30,0)))),0))</f>
        <v/>
      </c>
      <c r="J738" s="23" t="str">
        <f aca="false">IF(E738="","",ROUND(F738*I738,0))</f>
        <v/>
      </c>
      <c r="K738" s="24" t="str">
        <f aca="false">IF(OR(G738="",J738=0),"",IF(MONTH(G738)=3,DATE(YEAR(G738),Settings!$C$9,Settings!$C$8),DATE(YEAR(G738),MONTH(G738)+1,Settings!$C$7)))</f>
        <v/>
      </c>
      <c r="L738" s="21"/>
      <c r="M738" s="8"/>
      <c r="N738" s="10" t="str">
        <f aca="false">IF(E738="","",IF(J738=0,"Below threshold",IF(L738="",IF(Settings!$C$11&gt;K738,"Overdue - not deposited","Pending (not yet due)"),IF(L738&lt;=K738,"Deposited on time","Deposited late"))))</f>
        <v/>
      </c>
      <c r="O738" s="25" t="str">
        <f aca="false">IF(OR(J738="",J738=0,G738=""),"",IF(N738="Deposited on time",0,IF(N738="Pending (not yet due)",0,MAX(0,(YEAR(IF(L738="",Settings!$C$11,L738))-YEAR(G738))*12+MONTH(IF(L738="",Settings!$C$11,L738))-MONTH(G738)+1))))</f>
        <v/>
      </c>
      <c r="P738" s="23" t="str">
        <f aca="false">IF(O738="","",ROUND(J738*Settings!$C$10*O738,0))</f>
        <v/>
      </c>
    </row>
    <row r="739" customFormat="false" ht="15" hidden="false" customHeight="false" outlineLevel="0" collapsed="false">
      <c r="A739" s="8"/>
      <c r="B739" s="8"/>
      <c r="C739" s="8"/>
      <c r="D739" s="8"/>
      <c r="E739" s="8"/>
      <c r="F739" s="18"/>
      <c r="G739" s="21"/>
      <c r="H739" s="11" t="str">
        <f aca="false">IF(E739="","",IFERROR(INDEX(Rates!$B$6:$B$30,MATCH(E739,Rates!$A$6:$A$30,0)),"Not in rate table"))</f>
        <v/>
      </c>
      <c r="I739" s="22" t="str">
        <f aca="false">IF(E739="","",IFERROR(IF(F739&lt;=INDEX(Rates!$C$6:$C$30,MATCH(E739,Rates!$A$6:$A$30,0)),0,IF(D739="Yes",INDEX(Rates!$D$6:$D$30,MATCH(E739,Rates!$A$6:$A$30,0)),INDEX(Rates!$E$6:$E$30,MATCH(E739,Rates!$A$6:$A$30,0)))),0))</f>
        <v/>
      </c>
      <c r="J739" s="23" t="str">
        <f aca="false">IF(E739="","",ROUND(F739*I739,0))</f>
        <v/>
      </c>
      <c r="K739" s="24" t="str">
        <f aca="false">IF(OR(G739="",J739=0),"",IF(MONTH(G739)=3,DATE(YEAR(G739),Settings!$C$9,Settings!$C$8),DATE(YEAR(G739),MONTH(G739)+1,Settings!$C$7)))</f>
        <v/>
      </c>
      <c r="L739" s="21"/>
      <c r="M739" s="8"/>
      <c r="N739" s="10" t="str">
        <f aca="false">IF(E739="","",IF(J739=0,"Below threshold",IF(L739="",IF(Settings!$C$11&gt;K739,"Overdue - not deposited","Pending (not yet due)"),IF(L739&lt;=K739,"Deposited on time","Deposited late"))))</f>
        <v/>
      </c>
      <c r="O739" s="25" t="str">
        <f aca="false">IF(OR(J739="",J739=0,G739=""),"",IF(N739="Deposited on time",0,IF(N739="Pending (not yet due)",0,MAX(0,(YEAR(IF(L739="",Settings!$C$11,L739))-YEAR(G739))*12+MONTH(IF(L739="",Settings!$C$11,L739))-MONTH(G739)+1))))</f>
        <v/>
      </c>
      <c r="P739" s="23" t="str">
        <f aca="false">IF(O739="","",ROUND(J739*Settings!$C$10*O739,0))</f>
        <v/>
      </c>
    </row>
    <row r="740" customFormat="false" ht="15" hidden="false" customHeight="false" outlineLevel="0" collapsed="false">
      <c r="A740" s="8"/>
      <c r="B740" s="8"/>
      <c r="C740" s="8"/>
      <c r="D740" s="8"/>
      <c r="E740" s="8"/>
      <c r="F740" s="18"/>
      <c r="G740" s="21"/>
      <c r="H740" s="11" t="str">
        <f aca="false">IF(E740="","",IFERROR(INDEX(Rates!$B$6:$B$30,MATCH(E740,Rates!$A$6:$A$30,0)),"Not in rate table"))</f>
        <v/>
      </c>
      <c r="I740" s="22" t="str">
        <f aca="false">IF(E740="","",IFERROR(IF(F740&lt;=INDEX(Rates!$C$6:$C$30,MATCH(E740,Rates!$A$6:$A$30,0)),0,IF(D740="Yes",INDEX(Rates!$D$6:$D$30,MATCH(E740,Rates!$A$6:$A$30,0)),INDEX(Rates!$E$6:$E$30,MATCH(E740,Rates!$A$6:$A$30,0)))),0))</f>
        <v/>
      </c>
      <c r="J740" s="23" t="str">
        <f aca="false">IF(E740="","",ROUND(F740*I740,0))</f>
        <v/>
      </c>
      <c r="K740" s="24" t="str">
        <f aca="false">IF(OR(G740="",J740=0),"",IF(MONTH(G740)=3,DATE(YEAR(G740),Settings!$C$9,Settings!$C$8),DATE(YEAR(G740),MONTH(G740)+1,Settings!$C$7)))</f>
        <v/>
      </c>
      <c r="L740" s="21"/>
      <c r="M740" s="8"/>
      <c r="N740" s="10" t="str">
        <f aca="false">IF(E740="","",IF(J740=0,"Below threshold",IF(L740="",IF(Settings!$C$11&gt;K740,"Overdue - not deposited","Pending (not yet due)"),IF(L740&lt;=K740,"Deposited on time","Deposited late"))))</f>
        <v/>
      </c>
      <c r="O740" s="25" t="str">
        <f aca="false">IF(OR(J740="",J740=0,G740=""),"",IF(N740="Deposited on time",0,IF(N740="Pending (not yet due)",0,MAX(0,(YEAR(IF(L740="",Settings!$C$11,L740))-YEAR(G740))*12+MONTH(IF(L740="",Settings!$C$11,L740))-MONTH(G740)+1))))</f>
        <v/>
      </c>
      <c r="P740" s="23" t="str">
        <f aca="false">IF(O740="","",ROUND(J740*Settings!$C$10*O740,0))</f>
        <v/>
      </c>
    </row>
    <row r="741" customFormat="false" ht="15" hidden="false" customHeight="false" outlineLevel="0" collapsed="false">
      <c r="A741" s="8"/>
      <c r="B741" s="8"/>
      <c r="C741" s="8"/>
      <c r="D741" s="8"/>
      <c r="E741" s="8"/>
      <c r="F741" s="18"/>
      <c r="G741" s="21"/>
      <c r="H741" s="11" t="str">
        <f aca="false">IF(E741="","",IFERROR(INDEX(Rates!$B$6:$B$30,MATCH(E741,Rates!$A$6:$A$30,0)),"Not in rate table"))</f>
        <v/>
      </c>
      <c r="I741" s="22" t="str">
        <f aca="false">IF(E741="","",IFERROR(IF(F741&lt;=INDEX(Rates!$C$6:$C$30,MATCH(E741,Rates!$A$6:$A$30,0)),0,IF(D741="Yes",INDEX(Rates!$D$6:$D$30,MATCH(E741,Rates!$A$6:$A$30,0)),INDEX(Rates!$E$6:$E$30,MATCH(E741,Rates!$A$6:$A$30,0)))),0))</f>
        <v/>
      </c>
      <c r="J741" s="23" t="str">
        <f aca="false">IF(E741="","",ROUND(F741*I741,0))</f>
        <v/>
      </c>
      <c r="K741" s="24" t="str">
        <f aca="false">IF(OR(G741="",J741=0),"",IF(MONTH(G741)=3,DATE(YEAR(G741),Settings!$C$9,Settings!$C$8),DATE(YEAR(G741),MONTH(G741)+1,Settings!$C$7)))</f>
        <v/>
      </c>
      <c r="L741" s="21"/>
      <c r="M741" s="8"/>
      <c r="N741" s="10" t="str">
        <f aca="false">IF(E741="","",IF(J741=0,"Below threshold",IF(L741="",IF(Settings!$C$11&gt;K741,"Overdue - not deposited","Pending (not yet due)"),IF(L741&lt;=K741,"Deposited on time","Deposited late"))))</f>
        <v/>
      </c>
      <c r="O741" s="25" t="str">
        <f aca="false">IF(OR(J741="",J741=0,G741=""),"",IF(N741="Deposited on time",0,IF(N741="Pending (not yet due)",0,MAX(0,(YEAR(IF(L741="",Settings!$C$11,L741))-YEAR(G741))*12+MONTH(IF(L741="",Settings!$C$11,L741))-MONTH(G741)+1))))</f>
        <v/>
      </c>
      <c r="P741" s="23" t="str">
        <f aca="false">IF(O741="","",ROUND(J741*Settings!$C$10*O741,0))</f>
        <v/>
      </c>
    </row>
    <row r="742" customFormat="false" ht="15" hidden="false" customHeight="false" outlineLevel="0" collapsed="false">
      <c r="A742" s="8"/>
      <c r="B742" s="8"/>
      <c r="C742" s="8"/>
      <c r="D742" s="8"/>
      <c r="E742" s="8"/>
      <c r="F742" s="18"/>
      <c r="G742" s="21"/>
      <c r="H742" s="11" t="str">
        <f aca="false">IF(E742="","",IFERROR(INDEX(Rates!$B$6:$B$30,MATCH(E742,Rates!$A$6:$A$30,0)),"Not in rate table"))</f>
        <v/>
      </c>
      <c r="I742" s="22" t="str">
        <f aca="false">IF(E742="","",IFERROR(IF(F742&lt;=INDEX(Rates!$C$6:$C$30,MATCH(E742,Rates!$A$6:$A$30,0)),0,IF(D742="Yes",INDEX(Rates!$D$6:$D$30,MATCH(E742,Rates!$A$6:$A$30,0)),INDEX(Rates!$E$6:$E$30,MATCH(E742,Rates!$A$6:$A$30,0)))),0))</f>
        <v/>
      </c>
      <c r="J742" s="23" t="str">
        <f aca="false">IF(E742="","",ROUND(F742*I742,0))</f>
        <v/>
      </c>
      <c r="K742" s="24" t="str">
        <f aca="false">IF(OR(G742="",J742=0),"",IF(MONTH(G742)=3,DATE(YEAR(G742),Settings!$C$9,Settings!$C$8),DATE(YEAR(G742),MONTH(G742)+1,Settings!$C$7)))</f>
        <v/>
      </c>
      <c r="L742" s="21"/>
      <c r="M742" s="8"/>
      <c r="N742" s="10" t="str">
        <f aca="false">IF(E742="","",IF(J742=0,"Below threshold",IF(L742="",IF(Settings!$C$11&gt;K742,"Overdue - not deposited","Pending (not yet due)"),IF(L742&lt;=K742,"Deposited on time","Deposited late"))))</f>
        <v/>
      </c>
      <c r="O742" s="25" t="str">
        <f aca="false">IF(OR(J742="",J742=0,G742=""),"",IF(N742="Deposited on time",0,IF(N742="Pending (not yet due)",0,MAX(0,(YEAR(IF(L742="",Settings!$C$11,L742))-YEAR(G742))*12+MONTH(IF(L742="",Settings!$C$11,L742))-MONTH(G742)+1))))</f>
        <v/>
      </c>
      <c r="P742" s="23" t="str">
        <f aca="false">IF(O742="","",ROUND(J742*Settings!$C$10*O742,0))</f>
        <v/>
      </c>
    </row>
    <row r="743" customFormat="false" ht="15" hidden="false" customHeight="false" outlineLevel="0" collapsed="false">
      <c r="A743" s="8"/>
      <c r="B743" s="8"/>
      <c r="C743" s="8"/>
      <c r="D743" s="8"/>
      <c r="E743" s="8"/>
      <c r="F743" s="18"/>
      <c r="G743" s="21"/>
      <c r="H743" s="11" t="str">
        <f aca="false">IF(E743="","",IFERROR(INDEX(Rates!$B$6:$B$30,MATCH(E743,Rates!$A$6:$A$30,0)),"Not in rate table"))</f>
        <v/>
      </c>
      <c r="I743" s="22" t="str">
        <f aca="false">IF(E743="","",IFERROR(IF(F743&lt;=INDEX(Rates!$C$6:$C$30,MATCH(E743,Rates!$A$6:$A$30,0)),0,IF(D743="Yes",INDEX(Rates!$D$6:$D$30,MATCH(E743,Rates!$A$6:$A$30,0)),INDEX(Rates!$E$6:$E$30,MATCH(E743,Rates!$A$6:$A$30,0)))),0))</f>
        <v/>
      </c>
      <c r="J743" s="23" t="str">
        <f aca="false">IF(E743="","",ROUND(F743*I743,0))</f>
        <v/>
      </c>
      <c r="K743" s="24" t="str">
        <f aca="false">IF(OR(G743="",J743=0),"",IF(MONTH(G743)=3,DATE(YEAR(G743),Settings!$C$9,Settings!$C$8),DATE(YEAR(G743),MONTH(G743)+1,Settings!$C$7)))</f>
        <v/>
      </c>
      <c r="L743" s="21"/>
      <c r="M743" s="8"/>
      <c r="N743" s="10" t="str">
        <f aca="false">IF(E743="","",IF(J743=0,"Below threshold",IF(L743="",IF(Settings!$C$11&gt;K743,"Overdue - not deposited","Pending (not yet due)"),IF(L743&lt;=K743,"Deposited on time","Deposited late"))))</f>
        <v/>
      </c>
      <c r="O743" s="25" t="str">
        <f aca="false">IF(OR(J743="",J743=0,G743=""),"",IF(N743="Deposited on time",0,IF(N743="Pending (not yet due)",0,MAX(0,(YEAR(IF(L743="",Settings!$C$11,L743))-YEAR(G743))*12+MONTH(IF(L743="",Settings!$C$11,L743))-MONTH(G743)+1))))</f>
        <v/>
      </c>
      <c r="P743" s="23" t="str">
        <f aca="false">IF(O743="","",ROUND(J743*Settings!$C$10*O743,0))</f>
        <v/>
      </c>
    </row>
    <row r="744" customFormat="false" ht="15" hidden="false" customHeight="false" outlineLevel="0" collapsed="false">
      <c r="A744" s="8"/>
      <c r="B744" s="8"/>
      <c r="C744" s="8"/>
      <c r="D744" s="8"/>
      <c r="E744" s="8"/>
      <c r="F744" s="18"/>
      <c r="G744" s="21"/>
      <c r="H744" s="11" t="str">
        <f aca="false">IF(E744="","",IFERROR(INDEX(Rates!$B$6:$B$30,MATCH(E744,Rates!$A$6:$A$30,0)),"Not in rate table"))</f>
        <v/>
      </c>
      <c r="I744" s="22" t="str">
        <f aca="false">IF(E744="","",IFERROR(IF(F744&lt;=INDEX(Rates!$C$6:$C$30,MATCH(E744,Rates!$A$6:$A$30,0)),0,IF(D744="Yes",INDEX(Rates!$D$6:$D$30,MATCH(E744,Rates!$A$6:$A$30,0)),INDEX(Rates!$E$6:$E$30,MATCH(E744,Rates!$A$6:$A$30,0)))),0))</f>
        <v/>
      </c>
      <c r="J744" s="23" t="str">
        <f aca="false">IF(E744="","",ROUND(F744*I744,0))</f>
        <v/>
      </c>
      <c r="K744" s="24" t="str">
        <f aca="false">IF(OR(G744="",J744=0),"",IF(MONTH(G744)=3,DATE(YEAR(G744),Settings!$C$9,Settings!$C$8),DATE(YEAR(G744),MONTH(G744)+1,Settings!$C$7)))</f>
        <v/>
      </c>
      <c r="L744" s="21"/>
      <c r="M744" s="8"/>
      <c r="N744" s="10" t="str">
        <f aca="false">IF(E744="","",IF(J744=0,"Below threshold",IF(L744="",IF(Settings!$C$11&gt;K744,"Overdue - not deposited","Pending (not yet due)"),IF(L744&lt;=K744,"Deposited on time","Deposited late"))))</f>
        <v/>
      </c>
      <c r="O744" s="25" t="str">
        <f aca="false">IF(OR(J744="",J744=0,G744=""),"",IF(N744="Deposited on time",0,IF(N744="Pending (not yet due)",0,MAX(0,(YEAR(IF(L744="",Settings!$C$11,L744))-YEAR(G744))*12+MONTH(IF(L744="",Settings!$C$11,L744))-MONTH(G744)+1))))</f>
        <v/>
      </c>
      <c r="P744" s="23" t="str">
        <f aca="false">IF(O744="","",ROUND(J744*Settings!$C$10*O744,0))</f>
        <v/>
      </c>
    </row>
    <row r="745" customFormat="false" ht="15" hidden="false" customHeight="false" outlineLevel="0" collapsed="false">
      <c r="A745" s="8"/>
      <c r="B745" s="8"/>
      <c r="C745" s="8"/>
      <c r="D745" s="8"/>
      <c r="E745" s="8"/>
      <c r="F745" s="18"/>
      <c r="G745" s="21"/>
      <c r="H745" s="11" t="str">
        <f aca="false">IF(E745="","",IFERROR(INDEX(Rates!$B$6:$B$30,MATCH(E745,Rates!$A$6:$A$30,0)),"Not in rate table"))</f>
        <v/>
      </c>
      <c r="I745" s="22" t="str">
        <f aca="false">IF(E745="","",IFERROR(IF(F745&lt;=INDEX(Rates!$C$6:$C$30,MATCH(E745,Rates!$A$6:$A$30,0)),0,IF(D745="Yes",INDEX(Rates!$D$6:$D$30,MATCH(E745,Rates!$A$6:$A$30,0)),INDEX(Rates!$E$6:$E$30,MATCH(E745,Rates!$A$6:$A$30,0)))),0))</f>
        <v/>
      </c>
      <c r="J745" s="23" t="str">
        <f aca="false">IF(E745="","",ROUND(F745*I745,0))</f>
        <v/>
      </c>
      <c r="K745" s="24" t="str">
        <f aca="false">IF(OR(G745="",J745=0),"",IF(MONTH(G745)=3,DATE(YEAR(G745),Settings!$C$9,Settings!$C$8),DATE(YEAR(G745),MONTH(G745)+1,Settings!$C$7)))</f>
        <v/>
      </c>
      <c r="L745" s="21"/>
      <c r="M745" s="8"/>
      <c r="N745" s="10" t="str">
        <f aca="false">IF(E745="","",IF(J745=0,"Below threshold",IF(L745="",IF(Settings!$C$11&gt;K745,"Overdue - not deposited","Pending (not yet due)"),IF(L745&lt;=K745,"Deposited on time","Deposited late"))))</f>
        <v/>
      </c>
      <c r="O745" s="25" t="str">
        <f aca="false">IF(OR(J745="",J745=0,G745=""),"",IF(N745="Deposited on time",0,IF(N745="Pending (not yet due)",0,MAX(0,(YEAR(IF(L745="",Settings!$C$11,L745))-YEAR(G745))*12+MONTH(IF(L745="",Settings!$C$11,L745))-MONTH(G745)+1))))</f>
        <v/>
      </c>
      <c r="P745" s="23" t="str">
        <f aca="false">IF(O745="","",ROUND(J745*Settings!$C$10*O745,0))</f>
        <v/>
      </c>
    </row>
    <row r="746" customFormat="false" ht="15" hidden="false" customHeight="false" outlineLevel="0" collapsed="false">
      <c r="A746" s="8"/>
      <c r="B746" s="8"/>
      <c r="C746" s="8"/>
      <c r="D746" s="8"/>
      <c r="E746" s="8"/>
      <c r="F746" s="18"/>
      <c r="G746" s="21"/>
      <c r="H746" s="11" t="str">
        <f aca="false">IF(E746="","",IFERROR(INDEX(Rates!$B$6:$B$30,MATCH(E746,Rates!$A$6:$A$30,0)),"Not in rate table"))</f>
        <v/>
      </c>
      <c r="I746" s="22" t="str">
        <f aca="false">IF(E746="","",IFERROR(IF(F746&lt;=INDEX(Rates!$C$6:$C$30,MATCH(E746,Rates!$A$6:$A$30,0)),0,IF(D746="Yes",INDEX(Rates!$D$6:$D$30,MATCH(E746,Rates!$A$6:$A$30,0)),INDEX(Rates!$E$6:$E$30,MATCH(E746,Rates!$A$6:$A$30,0)))),0))</f>
        <v/>
      </c>
      <c r="J746" s="23" t="str">
        <f aca="false">IF(E746="","",ROUND(F746*I746,0))</f>
        <v/>
      </c>
      <c r="K746" s="24" t="str">
        <f aca="false">IF(OR(G746="",J746=0),"",IF(MONTH(G746)=3,DATE(YEAR(G746),Settings!$C$9,Settings!$C$8),DATE(YEAR(G746),MONTH(G746)+1,Settings!$C$7)))</f>
        <v/>
      </c>
      <c r="L746" s="21"/>
      <c r="M746" s="8"/>
      <c r="N746" s="10" t="str">
        <f aca="false">IF(E746="","",IF(J746=0,"Below threshold",IF(L746="",IF(Settings!$C$11&gt;K746,"Overdue - not deposited","Pending (not yet due)"),IF(L746&lt;=K746,"Deposited on time","Deposited late"))))</f>
        <v/>
      </c>
      <c r="O746" s="25" t="str">
        <f aca="false">IF(OR(J746="",J746=0,G746=""),"",IF(N746="Deposited on time",0,IF(N746="Pending (not yet due)",0,MAX(0,(YEAR(IF(L746="",Settings!$C$11,L746))-YEAR(G746))*12+MONTH(IF(L746="",Settings!$C$11,L746))-MONTH(G746)+1))))</f>
        <v/>
      </c>
      <c r="P746" s="23" t="str">
        <f aca="false">IF(O746="","",ROUND(J746*Settings!$C$10*O746,0))</f>
        <v/>
      </c>
    </row>
    <row r="747" customFormat="false" ht="15" hidden="false" customHeight="false" outlineLevel="0" collapsed="false">
      <c r="A747" s="8"/>
      <c r="B747" s="8"/>
      <c r="C747" s="8"/>
      <c r="D747" s="8"/>
      <c r="E747" s="8"/>
      <c r="F747" s="18"/>
      <c r="G747" s="21"/>
      <c r="H747" s="11" t="str">
        <f aca="false">IF(E747="","",IFERROR(INDEX(Rates!$B$6:$B$30,MATCH(E747,Rates!$A$6:$A$30,0)),"Not in rate table"))</f>
        <v/>
      </c>
      <c r="I747" s="22" t="str">
        <f aca="false">IF(E747="","",IFERROR(IF(F747&lt;=INDEX(Rates!$C$6:$C$30,MATCH(E747,Rates!$A$6:$A$30,0)),0,IF(D747="Yes",INDEX(Rates!$D$6:$D$30,MATCH(E747,Rates!$A$6:$A$30,0)),INDEX(Rates!$E$6:$E$30,MATCH(E747,Rates!$A$6:$A$30,0)))),0))</f>
        <v/>
      </c>
      <c r="J747" s="23" t="str">
        <f aca="false">IF(E747="","",ROUND(F747*I747,0))</f>
        <v/>
      </c>
      <c r="K747" s="24" t="str">
        <f aca="false">IF(OR(G747="",J747=0),"",IF(MONTH(G747)=3,DATE(YEAR(G747),Settings!$C$9,Settings!$C$8),DATE(YEAR(G747),MONTH(G747)+1,Settings!$C$7)))</f>
        <v/>
      </c>
      <c r="L747" s="21"/>
      <c r="M747" s="8"/>
      <c r="N747" s="10" t="str">
        <f aca="false">IF(E747="","",IF(J747=0,"Below threshold",IF(L747="",IF(Settings!$C$11&gt;K747,"Overdue - not deposited","Pending (not yet due)"),IF(L747&lt;=K747,"Deposited on time","Deposited late"))))</f>
        <v/>
      </c>
      <c r="O747" s="25" t="str">
        <f aca="false">IF(OR(J747="",J747=0,G747=""),"",IF(N747="Deposited on time",0,IF(N747="Pending (not yet due)",0,MAX(0,(YEAR(IF(L747="",Settings!$C$11,L747))-YEAR(G747))*12+MONTH(IF(L747="",Settings!$C$11,L747))-MONTH(G747)+1))))</f>
        <v/>
      </c>
      <c r="P747" s="23" t="str">
        <f aca="false">IF(O747="","",ROUND(J747*Settings!$C$10*O747,0))</f>
        <v/>
      </c>
    </row>
    <row r="748" customFormat="false" ht="15" hidden="false" customHeight="false" outlineLevel="0" collapsed="false">
      <c r="A748" s="8"/>
      <c r="B748" s="8"/>
      <c r="C748" s="8"/>
      <c r="D748" s="8"/>
      <c r="E748" s="8"/>
      <c r="F748" s="18"/>
      <c r="G748" s="21"/>
      <c r="H748" s="11" t="str">
        <f aca="false">IF(E748="","",IFERROR(INDEX(Rates!$B$6:$B$30,MATCH(E748,Rates!$A$6:$A$30,0)),"Not in rate table"))</f>
        <v/>
      </c>
      <c r="I748" s="22" t="str">
        <f aca="false">IF(E748="","",IFERROR(IF(F748&lt;=INDEX(Rates!$C$6:$C$30,MATCH(E748,Rates!$A$6:$A$30,0)),0,IF(D748="Yes",INDEX(Rates!$D$6:$D$30,MATCH(E748,Rates!$A$6:$A$30,0)),INDEX(Rates!$E$6:$E$30,MATCH(E748,Rates!$A$6:$A$30,0)))),0))</f>
        <v/>
      </c>
      <c r="J748" s="23" t="str">
        <f aca="false">IF(E748="","",ROUND(F748*I748,0))</f>
        <v/>
      </c>
      <c r="K748" s="24" t="str">
        <f aca="false">IF(OR(G748="",J748=0),"",IF(MONTH(G748)=3,DATE(YEAR(G748),Settings!$C$9,Settings!$C$8),DATE(YEAR(G748),MONTH(G748)+1,Settings!$C$7)))</f>
        <v/>
      </c>
      <c r="L748" s="21"/>
      <c r="M748" s="8"/>
      <c r="N748" s="10" t="str">
        <f aca="false">IF(E748="","",IF(J748=0,"Below threshold",IF(L748="",IF(Settings!$C$11&gt;K748,"Overdue - not deposited","Pending (not yet due)"),IF(L748&lt;=K748,"Deposited on time","Deposited late"))))</f>
        <v/>
      </c>
      <c r="O748" s="25" t="str">
        <f aca="false">IF(OR(J748="",J748=0,G748=""),"",IF(N748="Deposited on time",0,IF(N748="Pending (not yet due)",0,MAX(0,(YEAR(IF(L748="",Settings!$C$11,L748))-YEAR(G748))*12+MONTH(IF(L748="",Settings!$C$11,L748))-MONTH(G748)+1))))</f>
        <v/>
      </c>
      <c r="P748" s="23" t="str">
        <f aca="false">IF(O748="","",ROUND(J748*Settings!$C$10*O748,0))</f>
        <v/>
      </c>
    </row>
    <row r="749" customFormat="false" ht="15" hidden="false" customHeight="false" outlineLevel="0" collapsed="false">
      <c r="A749" s="8"/>
      <c r="B749" s="8"/>
      <c r="C749" s="8"/>
      <c r="D749" s="8"/>
      <c r="E749" s="8"/>
      <c r="F749" s="18"/>
      <c r="G749" s="21"/>
      <c r="H749" s="11" t="str">
        <f aca="false">IF(E749="","",IFERROR(INDEX(Rates!$B$6:$B$30,MATCH(E749,Rates!$A$6:$A$30,0)),"Not in rate table"))</f>
        <v/>
      </c>
      <c r="I749" s="22" t="str">
        <f aca="false">IF(E749="","",IFERROR(IF(F749&lt;=INDEX(Rates!$C$6:$C$30,MATCH(E749,Rates!$A$6:$A$30,0)),0,IF(D749="Yes",INDEX(Rates!$D$6:$D$30,MATCH(E749,Rates!$A$6:$A$30,0)),INDEX(Rates!$E$6:$E$30,MATCH(E749,Rates!$A$6:$A$30,0)))),0))</f>
        <v/>
      </c>
      <c r="J749" s="23" t="str">
        <f aca="false">IF(E749="","",ROUND(F749*I749,0))</f>
        <v/>
      </c>
      <c r="K749" s="24" t="str">
        <f aca="false">IF(OR(G749="",J749=0),"",IF(MONTH(G749)=3,DATE(YEAR(G749),Settings!$C$9,Settings!$C$8),DATE(YEAR(G749),MONTH(G749)+1,Settings!$C$7)))</f>
        <v/>
      </c>
      <c r="L749" s="21"/>
      <c r="M749" s="8"/>
      <c r="N749" s="10" t="str">
        <f aca="false">IF(E749="","",IF(J749=0,"Below threshold",IF(L749="",IF(Settings!$C$11&gt;K749,"Overdue - not deposited","Pending (not yet due)"),IF(L749&lt;=K749,"Deposited on time","Deposited late"))))</f>
        <v/>
      </c>
      <c r="O749" s="25" t="str">
        <f aca="false">IF(OR(J749="",J749=0,G749=""),"",IF(N749="Deposited on time",0,IF(N749="Pending (not yet due)",0,MAX(0,(YEAR(IF(L749="",Settings!$C$11,L749))-YEAR(G749))*12+MONTH(IF(L749="",Settings!$C$11,L749))-MONTH(G749)+1))))</f>
        <v/>
      </c>
      <c r="P749" s="23" t="str">
        <f aca="false">IF(O749="","",ROUND(J749*Settings!$C$10*O749,0))</f>
        <v/>
      </c>
    </row>
    <row r="750" customFormat="false" ht="15" hidden="false" customHeight="false" outlineLevel="0" collapsed="false">
      <c r="A750" s="8"/>
      <c r="B750" s="8"/>
      <c r="C750" s="8"/>
      <c r="D750" s="8"/>
      <c r="E750" s="8"/>
      <c r="F750" s="18"/>
      <c r="G750" s="21"/>
      <c r="H750" s="11" t="str">
        <f aca="false">IF(E750="","",IFERROR(INDEX(Rates!$B$6:$B$30,MATCH(E750,Rates!$A$6:$A$30,0)),"Not in rate table"))</f>
        <v/>
      </c>
      <c r="I750" s="22" t="str">
        <f aca="false">IF(E750="","",IFERROR(IF(F750&lt;=INDEX(Rates!$C$6:$C$30,MATCH(E750,Rates!$A$6:$A$30,0)),0,IF(D750="Yes",INDEX(Rates!$D$6:$D$30,MATCH(E750,Rates!$A$6:$A$30,0)),INDEX(Rates!$E$6:$E$30,MATCH(E750,Rates!$A$6:$A$30,0)))),0))</f>
        <v/>
      </c>
      <c r="J750" s="23" t="str">
        <f aca="false">IF(E750="","",ROUND(F750*I750,0))</f>
        <v/>
      </c>
      <c r="K750" s="24" t="str">
        <f aca="false">IF(OR(G750="",J750=0),"",IF(MONTH(G750)=3,DATE(YEAR(G750),Settings!$C$9,Settings!$C$8),DATE(YEAR(G750),MONTH(G750)+1,Settings!$C$7)))</f>
        <v/>
      </c>
      <c r="L750" s="21"/>
      <c r="M750" s="8"/>
      <c r="N750" s="10" t="str">
        <f aca="false">IF(E750="","",IF(J750=0,"Below threshold",IF(L750="",IF(Settings!$C$11&gt;K750,"Overdue - not deposited","Pending (not yet due)"),IF(L750&lt;=K750,"Deposited on time","Deposited late"))))</f>
        <v/>
      </c>
      <c r="O750" s="25" t="str">
        <f aca="false">IF(OR(J750="",J750=0,G750=""),"",IF(N750="Deposited on time",0,IF(N750="Pending (not yet due)",0,MAX(0,(YEAR(IF(L750="",Settings!$C$11,L750))-YEAR(G750))*12+MONTH(IF(L750="",Settings!$C$11,L750))-MONTH(G750)+1))))</f>
        <v/>
      </c>
      <c r="P750" s="23" t="str">
        <f aca="false">IF(O750="","",ROUND(J750*Settings!$C$10*O750,0))</f>
        <v/>
      </c>
    </row>
    <row r="751" customFormat="false" ht="15" hidden="false" customHeight="false" outlineLevel="0" collapsed="false">
      <c r="A751" s="8"/>
      <c r="B751" s="8"/>
      <c r="C751" s="8"/>
      <c r="D751" s="8"/>
      <c r="E751" s="8"/>
      <c r="F751" s="18"/>
      <c r="G751" s="21"/>
      <c r="H751" s="11" t="str">
        <f aca="false">IF(E751="","",IFERROR(INDEX(Rates!$B$6:$B$30,MATCH(E751,Rates!$A$6:$A$30,0)),"Not in rate table"))</f>
        <v/>
      </c>
      <c r="I751" s="22" t="str">
        <f aca="false">IF(E751="","",IFERROR(IF(F751&lt;=INDEX(Rates!$C$6:$C$30,MATCH(E751,Rates!$A$6:$A$30,0)),0,IF(D751="Yes",INDEX(Rates!$D$6:$D$30,MATCH(E751,Rates!$A$6:$A$30,0)),INDEX(Rates!$E$6:$E$30,MATCH(E751,Rates!$A$6:$A$30,0)))),0))</f>
        <v/>
      </c>
      <c r="J751" s="23" t="str">
        <f aca="false">IF(E751="","",ROUND(F751*I751,0))</f>
        <v/>
      </c>
      <c r="K751" s="24" t="str">
        <f aca="false">IF(OR(G751="",J751=0),"",IF(MONTH(G751)=3,DATE(YEAR(G751),Settings!$C$9,Settings!$C$8),DATE(YEAR(G751),MONTH(G751)+1,Settings!$C$7)))</f>
        <v/>
      </c>
      <c r="L751" s="21"/>
      <c r="M751" s="8"/>
      <c r="N751" s="10" t="str">
        <f aca="false">IF(E751="","",IF(J751=0,"Below threshold",IF(L751="",IF(Settings!$C$11&gt;K751,"Overdue - not deposited","Pending (not yet due)"),IF(L751&lt;=K751,"Deposited on time","Deposited late"))))</f>
        <v/>
      </c>
      <c r="O751" s="25" t="str">
        <f aca="false">IF(OR(J751="",J751=0,G751=""),"",IF(N751="Deposited on time",0,IF(N751="Pending (not yet due)",0,MAX(0,(YEAR(IF(L751="",Settings!$C$11,L751))-YEAR(G751))*12+MONTH(IF(L751="",Settings!$C$11,L751))-MONTH(G751)+1))))</f>
        <v/>
      </c>
      <c r="P751" s="23" t="str">
        <f aca="false">IF(O751="","",ROUND(J751*Settings!$C$10*O751,0))</f>
        <v/>
      </c>
    </row>
    <row r="752" customFormat="false" ht="15" hidden="false" customHeight="false" outlineLevel="0" collapsed="false">
      <c r="A752" s="8"/>
      <c r="B752" s="8"/>
      <c r="C752" s="8"/>
      <c r="D752" s="8"/>
      <c r="E752" s="8"/>
      <c r="F752" s="18"/>
      <c r="G752" s="21"/>
      <c r="H752" s="11" t="str">
        <f aca="false">IF(E752="","",IFERROR(INDEX(Rates!$B$6:$B$30,MATCH(E752,Rates!$A$6:$A$30,0)),"Not in rate table"))</f>
        <v/>
      </c>
      <c r="I752" s="22" t="str">
        <f aca="false">IF(E752="","",IFERROR(IF(F752&lt;=INDEX(Rates!$C$6:$C$30,MATCH(E752,Rates!$A$6:$A$30,0)),0,IF(D752="Yes",INDEX(Rates!$D$6:$D$30,MATCH(E752,Rates!$A$6:$A$30,0)),INDEX(Rates!$E$6:$E$30,MATCH(E752,Rates!$A$6:$A$30,0)))),0))</f>
        <v/>
      </c>
      <c r="J752" s="23" t="str">
        <f aca="false">IF(E752="","",ROUND(F752*I752,0))</f>
        <v/>
      </c>
      <c r="K752" s="24" t="str">
        <f aca="false">IF(OR(G752="",J752=0),"",IF(MONTH(G752)=3,DATE(YEAR(G752),Settings!$C$9,Settings!$C$8),DATE(YEAR(G752),MONTH(G752)+1,Settings!$C$7)))</f>
        <v/>
      </c>
      <c r="L752" s="21"/>
      <c r="M752" s="8"/>
      <c r="N752" s="10" t="str">
        <f aca="false">IF(E752="","",IF(J752=0,"Below threshold",IF(L752="",IF(Settings!$C$11&gt;K752,"Overdue - not deposited","Pending (not yet due)"),IF(L752&lt;=K752,"Deposited on time","Deposited late"))))</f>
        <v/>
      </c>
      <c r="O752" s="25" t="str">
        <f aca="false">IF(OR(J752="",J752=0,G752=""),"",IF(N752="Deposited on time",0,IF(N752="Pending (not yet due)",0,MAX(0,(YEAR(IF(L752="",Settings!$C$11,L752))-YEAR(G752))*12+MONTH(IF(L752="",Settings!$C$11,L752))-MONTH(G752)+1))))</f>
        <v/>
      </c>
      <c r="P752" s="23" t="str">
        <f aca="false">IF(O752="","",ROUND(J752*Settings!$C$10*O752,0))</f>
        <v/>
      </c>
    </row>
    <row r="753" customFormat="false" ht="15" hidden="false" customHeight="false" outlineLevel="0" collapsed="false">
      <c r="A753" s="8"/>
      <c r="B753" s="8"/>
      <c r="C753" s="8"/>
      <c r="D753" s="8"/>
      <c r="E753" s="8"/>
      <c r="F753" s="18"/>
      <c r="G753" s="21"/>
      <c r="H753" s="11" t="str">
        <f aca="false">IF(E753="","",IFERROR(INDEX(Rates!$B$6:$B$30,MATCH(E753,Rates!$A$6:$A$30,0)),"Not in rate table"))</f>
        <v/>
      </c>
      <c r="I753" s="22" t="str">
        <f aca="false">IF(E753="","",IFERROR(IF(F753&lt;=INDEX(Rates!$C$6:$C$30,MATCH(E753,Rates!$A$6:$A$30,0)),0,IF(D753="Yes",INDEX(Rates!$D$6:$D$30,MATCH(E753,Rates!$A$6:$A$30,0)),INDEX(Rates!$E$6:$E$30,MATCH(E753,Rates!$A$6:$A$30,0)))),0))</f>
        <v/>
      </c>
      <c r="J753" s="23" t="str">
        <f aca="false">IF(E753="","",ROUND(F753*I753,0))</f>
        <v/>
      </c>
      <c r="K753" s="24" t="str">
        <f aca="false">IF(OR(G753="",J753=0),"",IF(MONTH(G753)=3,DATE(YEAR(G753),Settings!$C$9,Settings!$C$8),DATE(YEAR(G753),MONTH(G753)+1,Settings!$C$7)))</f>
        <v/>
      </c>
      <c r="L753" s="21"/>
      <c r="M753" s="8"/>
      <c r="N753" s="10" t="str">
        <f aca="false">IF(E753="","",IF(J753=0,"Below threshold",IF(L753="",IF(Settings!$C$11&gt;K753,"Overdue - not deposited","Pending (not yet due)"),IF(L753&lt;=K753,"Deposited on time","Deposited late"))))</f>
        <v/>
      </c>
      <c r="O753" s="25" t="str">
        <f aca="false">IF(OR(J753="",J753=0,G753=""),"",IF(N753="Deposited on time",0,IF(N753="Pending (not yet due)",0,MAX(0,(YEAR(IF(L753="",Settings!$C$11,L753))-YEAR(G753))*12+MONTH(IF(L753="",Settings!$C$11,L753))-MONTH(G753)+1))))</f>
        <v/>
      </c>
      <c r="P753" s="23" t="str">
        <f aca="false">IF(O753="","",ROUND(J753*Settings!$C$10*O753,0))</f>
        <v/>
      </c>
    </row>
    <row r="754" customFormat="false" ht="15" hidden="false" customHeight="false" outlineLevel="0" collapsed="false">
      <c r="A754" s="8"/>
      <c r="B754" s="8"/>
      <c r="C754" s="8"/>
      <c r="D754" s="8"/>
      <c r="E754" s="8"/>
      <c r="F754" s="18"/>
      <c r="G754" s="21"/>
      <c r="H754" s="11" t="str">
        <f aca="false">IF(E754="","",IFERROR(INDEX(Rates!$B$6:$B$30,MATCH(E754,Rates!$A$6:$A$30,0)),"Not in rate table"))</f>
        <v/>
      </c>
      <c r="I754" s="22" t="str">
        <f aca="false">IF(E754="","",IFERROR(IF(F754&lt;=INDEX(Rates!$C$6:$C$30,MATCH(E754,Rates!$A$6:$A$30,0)),0,IF(D754="Yes",INDEX(Rates!$D$6:$D$30,MATCH(E754,Rates!$A$6:$A$30,0)),INDEX(Rates!$E$6:$E$30,MATCH(E754,Rates!$A$6:$A$30,0)))),0))</f>
        <v/>
      </c>
      <c r="J754" s="23" t="str">
        <f aca="false">IF(E754="","",ROUND(F754*I754,0))</f>
        <v/>
      </c>
      <c r="K754" s="24" t="str">
        <f aca="false">IF(OR(G754="",J754=0),"",IF(MONTH(G754)=3,DATE(YEAR(G754),Settings!$C$9,Settings!$C$8),DATE(YEAR(G754),MONTH(G754)+1,Settings!$C$7)))</f>
        <v/>
      </c>
      <c r="L754" s="21"/>
      <c r="M754" s="8"/>
      <c r="N754" s="10" t="str">
        <f aca="false">IF(E754="","",IF(J754=0,"Below threshold",IF(L754="",IF(Settings!$C$11&gt;K754,"Overdue - not deposited","Pending (not yet due)"),IF(L754&lt;=K754,"Deposited on time","Deposited late"))))</f>
        <v/>
      </c>
      <c r="O754" s="25" t="str">
        <f aca="false">IF(OR(J754="",J754=0,G754=""),"",IF(N754="Deposited on time",0,IF(N754="Pending (not yet due)",0,MAX(0,(YEAR(IF(L754="",Settings!$C$11,L754))-YEAR(G754))*12+MONTH(IF(L754="",Settings!$C$11,L754))-MONTH(G754)+1))))</f>
        <v/>
      </c>
      <c r="P754" s="23" t="str">
        <f aca="false">IF(O754="","",ROUND(J754*Settings!$C$10*O754,0))</f>
        <v/>
      </c>
    </row>
    <row r="755" customFormat="false" ht="15" hidden="false" customHeight="false" outlineLevel="0" collapsed="false">
      <c r="A755" s="8"/>
      <c r="B755" s="8"/>
      <c r="C755" s="8"/>
      <c r="D755" s="8"/>
      <c r="E755" s="8"/>
      <c r="F755" s="18"/>
      <c r="G755" s="21"/>
      <c r="H755" s="11" t="str">
        <f aca="false">IF(E755="","",IFERROR(INDEX(Rates!$B$6:$B$30,MATCH(E755,Rates!$A$6:$A$30,0)),"Not in rate table"))</f>
        <v/>
      </c>
      <c r="I755" s="22" t="str">
        <f aca="false">IF(E755="","",IFERROR(IF(F755&lt;=INDEX(Rates!$C$6:$C$30,MATCH(E755,Rates!$A$6:$A$30,0)),0,IF(D755="Yes",INDEX(Rates!$D$6:$D$30,MATCH(E755,Rates!$A$6:$A$30,0)),INDEX(Rates!$E$6:$E$30,MATCH(E755,Rates!$A$6:$A$30,0)))),0))</f>
        <v/>
      </c>
      <c r="J755" s="23" t="str">
        <f aca="false">IF(E755="","",ROUND(F755*I755,0))</f>
        <v/>
      </c>
      <c r="K755" s="24" t="str">
        <f aca="false">IF(OR(G755="",J755=0),"",IF(MONTH(G755)=3,DATE(YEAR(G755),Settings!$C$9,Settings!$C$8),DATE(YEAR(G755),MONTH(G755)+1,Settings!$C$7)))</f>
        <v/>
      </c>
      <c r="L755" s="21"/>
      <c r="M755" s="8"/>
      <c r="N755" s="10" t="str">
        <f aca="false">IF(E755="","",IF(J755=0,"Below threshold",IF(L755="",IF(Settings!$C$11&gt;K755,"Overdue - not deposited","Pending (not yet due)"),IF(L755&lt;=K755,"Deposited on time","Deposited late"))))</f>
        <v/>
      </c>
      <c r="O755" s="25" t="str">
        <f aca="false">IF(OR(J755="",J755=0,G755=""),"",IF(N755="Deposited on time",0,IF(N755="Pending (not yet due)",0,MAX(0,(YEAR(IF(L755="",Settings!$C$11,L755))-YEAR(G755))*12+MONTH(IF(L755="",Settings!$C$11,L755))-MONTH(G755)+1))))</f>
        <v/>
      </c>
      <c r="P755" s="23" t="str">
        <f aca="false">IF(O755="","",ROUND(J755*Settings!$C$10*O755,0))</f>
        <v/>
      </c>
    </row>
    <row r="756" customFormat="false" ht="15" hidden="false" customHeight="false" outlineLevel="0" collapsed="false">
      <c r="A756" s="8"/>
      <c r="B756" s="8"/>
      <c r="C756" s="8"/>
      <c r="D756" s="8"/>
      <c r="E756" s="8"/>
      <c r="F756" s="18"/>
      <c r="G756" s="21"/>
      <c r="H756" s="11" t="str">
        <f aca="false">IF(E756="","",IFERROR(INDEX(Rates!$B$6:$B$30,MATCH(E756,Rates!$A$6:$A$30,0)),"Not in rate table"))</f>
        <v/>
      </c>
      <c r="I756" s="22" t="str">
        <f aca="false">IF(E756="","",IFERROR(IF(F756&lt;=INDEX(Rates!$C$6:$C$30,MATCH(E756,Rates!$A$6:$A$30,0)),0,IF(D756="Yes",INDEX(Rates!$D$6:$D$30,MATCH(E756,Rates!$A$6:$A$30,0)),INDEX(Rates!$E$6:$E$30,MATCH(E756,Rates!$A$6:$A$30,0)))),0))</f>
        <v/>
      </c>
      <c r="J756" s="23" t="str">
        <f aca="false">IF(E756="","",ROUND(F756*I756,0))</f>
        <v/>
      </c>
      <c r="K756" s="24" t="str">
        <f aca="false">IF(OR(G756="",J756=0),"",IF(MONTH(G756)=3,DATE(YEAR(G756),Settings!$C$9,Settings!$C$8),DATE(YEAR(G756),MONTH(G756)+1,Settings!$C$7)))</f>
        <v/>
      </c>
      <c r="L756" s="21"/>
      <c r="M756" s="8"/>
      <c r="N756" s="10" t="str">
        <f aca="false">IF(E756="","",IF(J756=0,"Below threshold",IF(L756="",IF(Settings!$C$11&gt;K756,"Overdue - not deposited","Pending (not yet due)"),IF(L756&lt;=K756,"Deposited on time","Deposited late"))))</f>
        <v/>
      </c>
      <c r="O756" s="25" t="str">
        <f aca="false">IF(OR(J756="",J756=0,G756=""),"",IF(N756="Deposited on time",0,IF(N756="Pending (not yet due)",0,MAX(0,(YEAR(IF(L756="",Settings!$C$11,L756))-YEAR(G756))*12+MONTH(IF(L756="",Settings!$C$11,L756))-MONTH(G756)+1))))</f>
        <v/>
      </c>
      <c r="P756" s="23" t="str">
        <f aca="false">IF(O756="","",ROUND(J756*Settings!$C$10*O756,0))</f>
        <v/>
      </c>
    </row>
    <row r="757" customFormat="false" ht="15" hidden="false" customHeight="false" outlineLevel="0" collapsed="false">
      <c r="A757" s="8"/>
      <c r="B757" s="8"/>
      <c r="C757" s="8"/>
      <c r="D757" s="8"/>
      <c r="E757" s="8"/>
      <c r="F757" s="18"/>
      <c r="G757" s="21"/>
      <c r="H757" s="11" t="str">
        <f aca="false">IF(E757="","",IFERROR(INDEX(Rates!$B$6:$B$30,MATCH(E757,Rates!$A$6:$A$30,0)),"Not in rate table"))</f>
        <v/>
      </c>
      <c r="I757" s="22" t="str">
        <f aca="false">IF(E757="","",IFERROR(IF(F757&lt;=INDEX(Rates!$C$6:$C$30,MATCH(E757,Rates!$A$6:$A$30,0)),0,IF(D757="Yes",INDEX(Rates!$D$6:$D$30,MATCH(E757,Rates!$A$6:$A$30,0)),INDEX(Rates!$E$6:$E$30,MATCH(E757,Rates!$A$6:$A$30,0)))),0))</f>
        <v/>
      </c>
      <c r="J757" s="23" t="str">
        <f aca="false">IF(E757="","",ROUND(F757*I757,0))</f>
        <v/>
      </c>
      <c r="K757" s="24" t="str">
        <f aca="false">IF(OR(G757="",J757=0),"",IF(MONTH(G757)=3,DATE(YEAR(G757),Settings!$C$9,Settings!$C$8),DATE(YEAR(G757),MONTH(G757)+1,Settings!$C$7)))</f>
        <v/>
      </c>
      <c r="L757" s="21"/>
      <c r="M757" s="8"/>
      <c r="N757" s="10" t="str">
        <f aca="false">IF(E757="","",IF(J757=0,"Below threshold",IF(L757="",IF(Settings!$C$11&gt;K757,"Overdue - not deposited","Pending (not yet due)"),IF(L757&lt;=K757,"Deposited on time","Deposited late"))))</f>
        <v/>
      </c>
      <c r="O757" s="25" t="str">
        <f aca="false">IF(OR(J757="",J757=0,G757=""),"",IF(N757="Deposited on time",0,IF(N757="Pending (not yet due)",0,MAX(0,(YEAR(IF(L757="",Settings!$C$11,L757))-YEAR(G757))*12+MONTH(IF(L757="",Settings!$C$11,L757))-MONTH(G757)+1))))</f>
        <v/>
      </c>
      <c r="P757" s="23" t="str">
        <f aca="false">IF(O757="","",ROUND(J757*Settings!$C$10*O757,0))</f>
        <v/>
      </c>
    </row>
    <row r="758" customFormat="false" ht="15" hidden="false" customHeight="false" outlineLevel="0" collapsed="false">
      <c r="A758" s="8"/>
      <c r="B758" s="8"/>
      <c r="C758" s="8"/>
      <c r="D758" s="8"/>
      <c r="E758" s="8"/>
      <c r="F758" s="18"/>
      <c r="G758" s="21"/>
      <c r="H758" s="11" t="str">
        <f aca="false">IF(E758="","",IFERROR(INDEX(Rates!$B$6:$B$30,MATCH(E758,Rates!$A$6:$A$30,0)),"Not in rate table"))</f>
        <v/>
      </c>
      <c r="I758" s="22" t="str">
        <f aca="false">IF(E758="","",IFERROR(IF(F758&lt;=INDEX(Rates!$C$6:$C$30,MATCH(E758,Rates!$A$6:$A$30,0)),0,IF(D758="Yes",INDEX(Rates!$D$6:$D$30,MATCH(E758,Rates!$A$6:$A$30,0)),INDEX(Rates!$E$6:$E$30,MATCH(E758,Rates!$A$6:$A$30,0)))),0))</f>
        <v/>
      </c>
      <c r="J758" s="23" t="str">
        <f aca="false">IF(E758="","",ROUND(F758*I758,0))</f>
        <v/>
      </c>
      <c r="K758" s="24" t="str">
        <f aca="false">IF(OR(G758="",J758=0),"",IF(MONTH(G758)=3,DATE(YEAR(G758),Settings!$C$9,Settings!$C$8),DATE(YEAR(G758),MONTH(G758)+1,Settings!$C$7)))</f>
        <v/>
      </c>
      <c r="L758" s="21"/>
      <c r="M758" s="8"/>
      <c r="N758" s="10" t="str">
        <f aca="false">IF(E758="","",IF(J758=0,"Below threshold",IF(L758="",IF(Settings!$C$11&gt;K758,"Overdue - not deposited","Pending (not yet due)"),IF(L758&lt;=K758,"Deposited on time","Deposited late"))))</f>
        <v/>
      </c>
      <c r="O758" s="25" t="str">
        <f aca="false">IF(OR(J758="",J758=0,G758=""),"",IF(N758="Deposited on time",0,IF(N758="Pending (not yet due)",0,MAX(0,(YEAR(IF(L758="",Settings!$C$11,L758))-YEAR(G758))*12+MONTH(IF(L758="",Settings!$C$11,L758))-MONTH(G758)+1))))</f>
        <v/>
      </c>
      <c r="P758" s="23" t="str">
        <f aca="false">IF(O758="","",ROUND(J758*Settings!$C$10*O758,0))</f>
        <v/>
      </c>
    </row>
    <row r="759" customFormat="false" ht="15" hidden="false" customHeight="false" outlineLevel="0" collapsed="false">
      <c r="A759" s="8"/>
      <c r="B759" s="8"/>
      <c r="C759" s="8"/>
      <c r="D759" s="8"/>
      <c r="E759" s="8"/>
      <c r="F759" s="18"/>
      <c r="G759" s="21"/>
      <c r="H759" s="11" t="str">
        <f aca="false">IF(E759="","",IFERROR(INDEX(Rates!$B$6:$B$30,MATCH(E759,Rates!$A$6:$A$30,0)),"Not in rate table"))</f>
        <v/>
      </c>
      <c r="I759" s="22" t="str">
        <f aca="false">IF(E759="","",IFERROR(IF(F759&lt;=INDEX(Rates!$C$6:$C$30,MATCH(E759,Rates!$A$6:$A$30,0)),0,IF(D759="Yes",INDEX(Rates!$D$6:$D$30,MATCH(E759,Rates!$A$6:$A$30,0)),INDEX(Rates!$E$6:$E$30,MATCH(E759,Rates!$A$6:$A$30,0)))),0))</f>
        <v/>
      </c>
      <c r="J759" s="23" t="str">
        <f aca="false">IF(E759="","",ROUND(F759*I759,0))</f>
        <v/>
      </c>
      <c r="K759" s="24" t="str">
        <f aca="false">IF(OR(G759="",J759=0),"",IF(MONTH(G759)=3,DATE(YEAR(G759),Settings!$C$9,Settings!$C$8),DATE(YEAR(G759),MONTH(G759)+1,Settings!$C$7)))</f>
        <v/>
      </c>
      <c r="L759" s="21"/>
      <c r="M759" s="8"/>
      <c r="N759" s="10" t="str">
        <f aca="false">IF(E759="","",IF(J759=0,"Below threshold",IF(L759="",IF(Settings!$C$11&gt;K759,"Overdue - not deposited","Pending (not yet due)"),IF(L759&lt;=K759,"Deposited on time","Deposited late"))))</f>
        <v/>
      </c>
      <c r="O759" s="25" t="str">
        <f aca="false">IF(OR(J759="",J759=0,G759=""),"",IF(N759="Deposited on time",0,IF(N759="Pending (not yet due)",0,MAX(0,(YEAR(IF(L759="",Settings!$C$11,L759))-YEAR(G759))*12+MONTH(IF(L759="",Settings!$C$11,L759))-MONTH(G759)+1))))</f>
        <v/>
      </c>
      <c r="P759" s="23" t="str">
        <f aca="false">IF(O759="","",ROUND(J759*Settings!$C$10*O759,0))</f>
        <v/>
      </c>
    </row>
    <row r="760" customFormat="false" ht="15" hidden="false" customHeight="false" outlineLevel="0" collapsed="false">
      <c r="A760" s="8"/>
      <c r="B760" s="8"/>
      <c r="C760" s="8"/>
      <c r="D760" s="8"/>
      <c r="E760" s="8"/>
      <c r="F760" s="18"/>
      <c r="G760" s="21"/>
      <c r="H760" s="11" t="str">
        <f aca="false">IF(E760="","",IFERROR(INDEX(Rates!$B$6:$B$30,MATCH(E760,Rates!$A$6:$A$30,0)),"Not in rate table"))</f>
        <v/>
      </c>
      <c r="I760" s="22" t="str">
        <f aca="false">IF(E760="","",IFERROR(IF(F760&lt;=INDEX(Rates!$C$6:$C$30,MATCH(E760,Rates!$A$6:$A$30,0)),0,IF(D760="Yes",INDEX(Rates!$D$6:$D$30,MATCH(E760,Rates!$A$6:$A$30,0)),INDEX(Rates!$E$6:$E$30,MATCH(E760,Rates!$A$6:$A$30,0)))),0))</f>
        <v/>
      </c>
      <c r="J760" s="23" t="str">
        <f aca="false">IF(E760="","",ROUND(F760*I760,0))</f>
        <v/>
      </c>
      <c r="K760" s="24" t="str">
        <f aca="false">IF(OR(G760="",J760=0),"",IF(MONTH(G760)=3,DATE(YEAR(G760),Settings!$C$9,Settings!$C$8),DATE(YEAR(G760),MONTH(G760)+1,Settings!$C$7)))</f>
        <v/>
      </c>
      <c r="L760" s="21"/>
      <c r="M760" s="8"/>
      <c r="N760" s="10" t="str">
        <f aca="false">IF(E760="","",IF(J760=0,"Below threshold",IF(L760="",IF(Settings!$C$11&gt;K760,"Overdue - not deposited","Pending (not yet due)"),IF(L760&lt;=K760,"Deposited on time","Deposited late"))))</f>
        <v/>
      </c>
      <c r="O760" s="25" t="str">
        <f aca="false">IF(OR(J760="",J760=0,G760=""),"",IF(N760="Deposited on time",0,IF(N760="Pending (not yet due)",0,MAX(0,(YEAR(IF(L760="",Settings!$C$11,L760))-YEAR(G760))*12+MONTH(IF(L760="",Settings!$C$11,L760))-MONTH(G760)+1))))</f>
        <v/>
      </c>
      <c r="P760" s="23" t="str">
        <f aca="false">IF(O760="","",ROUND(J760*Settings!$C$10*O760,0))</f>
        <v/>
      </c>
    </row>
    <row r="761" customFormat="false" ht="15" hidden="false" customHeight="false" outlineLevel="0" collapsed="false">
      <c r="A761" s="8"/>
      <c r="B761" s="8"/>
      <c r="C761" s="8"/>
      <c r="D761" s="8"/>
      <c r="E761" s="8"/>
      <c r="F761" s="18"/>
      <c r="G761" s="21"/>
      <c r="H761" s="11" t="str">
        <f aca="false">IF(E761="","",IFERROR(INDEX(Rates!$B$6:$B$30,MATCH(E761,Rates!$A$6:$A$30,0)),"Not in rate table"))</f>
        <v/>
      </c>
      <c r="I761" s="22" t="str">
        <f aca="false">IF(E761="","",IFERROR(IF(F761&lt;=INDEX(Rates!$C$6:$C$30,MATCH(E761,Rates!$A$6:$A$30,0)),0,IF(D761="Yes",INDEX(Rates!$D$6:$D$30,MATCH(E761,Rates!$A$6:$A$30,0)),INDEX(Rates!$E$6:$E$30,MATCH(E761,Rates!$A$6:$A$30,0)))),0))</f>
        <v/>
      </c>
      <c r="J761" s="23" t="str">
        <f aca="false">IF(E761="","",ROUND(F761*I761,0))</f>
        <v/>
      </c>
      <c r="K761" s="24" t="str">
        <f aca="false">IF(OR(G761="",J761=0),"",IF(MONTH(G761)=3,DATE(YEAR(G761),Settings!$C$9,Settings!$C$8),DATE(YEAR(G761),MONTH(G761)+1,Settings!$C$7)))</f>
        <v/>
      </c>
      <c r="L761" s="21"/>
      <c r="M761" s="8"/>
      <c r="N761" s="10" t="str">
        <f aca="false">IF(E761="","",IF(J761=0,"Below threshold",IF(L761="",IF(Settings!$C$11&gt;K761,"Overdue - not deposited","Pending (not yet due)"),IF(L761&lt;=K761,"Deposited on time","Deposited late"))))</f>
        <v/>
      </c>
      <c r="O761" s="25" t="str">
        <f aca="false">IF(OR(J761="",J761=0,G761=""),"",IF(N761="Deposited on time",0,IF(N761="Pending (not yet due)",0,MAX(0,(YEAR(IF(L761="",Settings!$C$11,L761))-YEAR(G761))*12+MONTH(IF(L761="",Settings!$C$11,L761))-MONTH(G761)+1))))</f>
        <v/>
      </c>
      <c r="P761" s="23" t="str">
        <f aca="false">IF(O761="","",ROUND(J761*Settings!$C$10*O761,0))</f>
        <v/>
      </c>
    </row>
    <row r="762" customFormat="false" ht="15" hidden="false" customHeight="false" outlineLevel="0" collapsed="false">
      <c r="A762" s="8"/>
      <c r="B762" s="8"/>
      <c r="C762" s="8"/>
      <c r="D762" s="8"/>
      <c r="E762" s="8"/>
      <c r="F762" s="18"/>
      <c r="G762" s="21"/>
      <c r="H762" s="11" t="str">
        <f aca="false">IF(E762="","",IFERROR(INDEX(Rates!$B$6:$B$30,MATCH(E762,Rates!$A$6:$A$30,0)),"Not in rate table"))</f>
        <v/>
      </c>
      <c r="I762" s="22" t="str">
        <f aca="false">IF(E762="","",IFERROR(IF(F762&lt;=INDEX(Rates!$C$6:$C$30,MATCH(E762,Rates!$A$6:$A$30,0)),0,IF(D762="Yes",INDEX(Rates!$D$6:$D$30,MATCH(E762,Rates!$A$6:$A$30,0)),INDEX(Rates!$E$6:$E$30,MATCH(E762,Rates!$A$6:$A$30,0)))),0))</f>
        <v/>
      </c>
      <c r="J762" s="23" t="str">
        <f aca="false">IF(E762="","",ROUND(F762*I762,0))</f>
        <v/>
      </c>
      <c r="K762" s="24" t="str">
        <f aca="false">IF(OR(G762="",J762=0),"",IF(MONTH(G762)=3,DATE(YEAR(G762),Settings!$C$9,Settings!$C$8),DATE(YEAR(G762),MONTH(G762)+1,Settings!$C$7)))</f>
        <v/>
      </c>
      <c r="L762" s="21"/>
      <c r="M762" s="8"/>
      <c r="N762" s="10" t="str">
        <f aca="false">IF(E762="","",IF(J762=0,"Below threshold",IF(L762="",IF(Settings!$C$11&gt;K762,"Overdue - not deposited","Pending (not yet due)"),IF(L762&lt;=K762,"Deposited on time","Deposited late"))))</f>
        <v/>
      </c>
      <c r="O762" s="25" t="str">
        <f aca="false">IF(OR(J762="",J762=0,G762=""),"",IF(N762="Deposited on time",0,IF(N762="Pending (not yet due)",0,MAX(0,(YEAR(IF(L762="",Settings!$C$11,L762))-YEAR(G762))*12+MONTH(IF(L762="",Settings!$C$11,L762))-MONTH(G762)+1))))</f>
        <v/>
      </c>
      <c r="P762" s="23" t="str">
        <f aca="false">IF(O762="","",ROUND(J762*Settings!$C$10*O762,0))</f>
        <v/>
      </c>
    </row>
    <row r="763" customFormat="false" ht="15" hidden="false" customHeight="false" outlineLevel="0" collapsed="false">
      <c r="A763" s="8"/>
      <c r="B763" s="8"/>
      <c r="C763" s="8"/>
      <c r="D763" s="8"/>
      <c r="E763" s="8"/>
      <c r="F763" s="18"/>
      <c r="G763" s="21"/>
      <c r="H763" s="11" t="str">
        <f aca="false">IF(E763="","",IFERROR(INDEX(Rates!$B$6:$B$30,MATCH(E763,Rates!$A$6:$A$30,0)),"Not in rate table"))</f>
        <v/>
      </c>
      <c r="I763" s="22" t="str">
        <f aca="false">IF(E763="","",IFERROR(IF(F763&lt;=INDEX(Rates!$C$6:$C$30,MATCH(E763,Rates!$A$6:$A$30,0)),0,IF(D763="Yes",INDEX(Rates!$D$6:$D$30,MATCH(E763,Rates!$A$6:$A$30,0)),INDEX(Rates!$E$6:$E$30,MATCH(E763,Rates!$A$6:$A$30,0)))),0))</f>
        <v/>
      </c>
      <c r="J763" s="23" t="str">
        <f aca="false">IF(E763="","",ROUND(F763*I763,0))</f>
        <v/>
      </c>
      <c r="K763" s="24" t="str">
        <f aca="false">IF(OR(G763="",J763=0),"",IF(MONTH(G763)=3,DATE(YEAR(G763),Settings!$C$9,Settings!$C$8),DATE(YEAR(G763),MONTH(G763)+1,Settings!$C$7)))</f>
        <v/>
      </c>
      <c r="L763" s="21"/>
      <c r="M763" s="8"/>
      <c r="N763" s="10" t="str">
        <f aca="false">IF(E763="","",IF(J763=0,"Below threshold",IF(L763="",IF(Settings!$C$11&gt;K763,"Overdue - not deposited","Pending (not yet due)"),IF(L763&lt;=K763,"Deposited on time","Deposited late"))))</f>
        <v/>
      </c>
      <c r="O763" s="25" t="str">
        <f aca="false">IF(OR(J763="",J763=0,G763=""),"",IF(N763="Deposited on time",0,IF(N763="Pending (not yet due)",0,MAX(0,(YEAR(IF(L763="",Settings!$C$11,L763))-YEAR(G763))*12+MONTH(IF(L763="",Settings!$C$11,L763))-MONTH(G763)+1))))</f>
        <v/>
      </c>
      <c r="P763" s="23" t="str">
        <f aca="false">IF(O763="","",ROUND(J763*Settings!$C$10*O763,0))</f>
        <v/>
      </c>
    </row>
    <row r="764" customFormat="false" ht="15" hidden="false" customHeight="false" outlineLevel="0" collapsed="false">
      <c r="A764" s="8"/>
      <c r="B764" s="8"/>
      <c r="C764" s="8"/>
      <c r="D764" s="8"/>
      <c r="E764" s="8"/>
      <c r="F764" s="18"/>
      <c r="G764" s="21"/>
      <c r="H764" s="11" t="str">
        <f aca="false">IF(E764="","",IFERROR(INDEX(Rates!$B$6:$B$30,MATCH(E764,Rates!$A$6:$A$30,0)),"Not in rate table"))</f>
        <v/>
      </c>
      <c r="I764" s="22" t="str">
        <f aca="false">IF(E764="","",IFERROR(IF(F764&lt;=INDEX(Rates!$C$6:$C$30,MATCH(E764,Rates!$A$6:$A$30,0)),0,IF(D764="Yes",INDEX(Rates!$D$6:$D$30,MATCH(E764,Rates!$A$6:$A$30,0)),INDEX(Rates!$E$6:$E$30,MATCH(E764,Rates!$A$6:$A$30,0)))),0))</f>
        <v/>
      </c>
      <c r="J764" s="23" t="str">
        <f aca="false">IF(E764="","",ROUND(F764*I764,0))</f>
        <v/>
      </c>
      <c r="K764" s="24" t="str">
        <f aca="false">IF(OR(G764="",J764=0),"",IF(MONTH(G764)=3,DATE(YEAR(G764),Settings!$C$9,Settings!$C$8),DATE(YEAR(G764),MONTH(G764)+1,Settings!$C$7)))</f>
        <v/>
      </c>
      <c r="L764" s="21"/>
      <c r="M764" s="8"/>
      <c r="N764" s="10" t="str">
        <f aca="false">IF(E764="","",IF(J764=0,"Below threshold",IF(L764="",IF(Settings!$C$11&gt;K764,"Overdue - not deposited","Pending (not yet due)"),IF(L764&lt;=K764,"Deposited on time","Deposited late"))))</f>
        <v/>
      </c>
      <c r="O764" s="25" t="str">
        <f aca="false">IF(OR(J764="",J764=0,G764=""),"",IF(N764="Deposited on time",0,IF(N764="Pending (not yet due)",0,MAX(0,(YEAR(IF(L764="",Settings!$C$11,L764))-YEAR(G764))*12+MONTH(IF(L764="",Settings!$C$11,L764))-MONTH(G764)+1))))</f>
        <v/>
      </c>
      <c r="P764" s="23" t="str">
        <f aca="false">IF(O764="","",ROUND(J764*Settings!$C$10*O764,0))</f>
        <v/>
      </c>
    </row>
    <row r="765" customFormat="false" ht="15" hidden="false" customHeight="false" outlineLevel="0" collapsed="false">
      <c r="A765" s="8"/>
      <c r="B765" s="8"/>
      <c r="C765" s="8"/>
      <c r="D765" s="8"/>
      <c r="E765" s="8"/>
      <c r="F765" s="18"/>
      <c r="G765" s="21"/>
      <c r="H765" s="11" t="str">
        <f aca="false">IF(E765="","",IFERROR(INDEX(Rates!$B$6:$B$30,MATCH(E765,Rates!$A$6:$A$30,0)),"Not in rate table"))</f>
        <v/>
      </c>
      <c r="I765" s="22" t="str">
        <f aca="false">IF(E765="","",IFERROR(IF(F765&lt;=INDEX(Rates!$C$6:$C$30,MATCH(E765,Rates!$A$6:$A$30,0)),0,IF(D765="Yes",INDEX(Rates!$D$6:$D$30,MATCH(E765,Rates!$A$6:$A$30,0)),INDEX(Rates!$E$6:$E$30,MATCH(E765,Rates!$A$6:$A$30,0)))),0))</f>
        <v/>
      </c>
      <c r="J765" s="23" t="str">
        <f aca="false">IF(E765="","",ROUND(F765*I765,0))</f>
        <v/>
      </c>
      <c r="K765" s="24" t="str">
        <f aca="false">IF(OR(G765="",J765=0),"",IF(MONTH(G765)=3,DATE(YEAR(G765),Settings!$C$9,Settings!$C$8),DATE(YEAR(G765),MONTH(G765)+1,Settings!$C$7)))</f>
        <v/>
      </c>
      <c r="L765" s="21"/>
      <c r="M765" s="8"/>
      <c r="N765" s="10" t="str">
        <f aca="false">IF(E765="","",IF(J765=0,"Below threshold",IF(L765="",IF(Settings!$C$11&gt;K765,"Overdue - not deposited","Pending (not yet due)"),IF(L765&lt;=K765,"Deposited on time","Deposited late"))))</f>
        <v/>
      </c>
      <c r="O765" s="25" t="str">
        <f aca="false">IF(OR(J765="",J765=0,G765=""),"",IF(N765="Deposited on time",0,IF(N765="Pending (not yet due)",0,MAX(0,(YEAR(IF(L765="",Settings!$C$11,L765))-YEAR(G765))*12+MONTH(IF(L765="",Settings!$C$11,L765))-MONTH(G765)+1))))</f>
        <v/>
      </c>
      <c r="P765" s="23" t="str">
        <f aca="false">IF(O765="","",ROUND(J765*Settings!$C$10*O765,0))</f>
        <v/>
      </c>
    </row>
    <row r="766" customFormat="false" ht="15" hidden="false" customHeight="false" outlineLevel="0" collapsed="false">
      <c r="A766" s="8"/>
      <c r="B766" s="8"/>
      <c r="C766" s="8"/>
      <c r="D766" s="8"/>
      <c r="E766" s="8"/>
      <c r="F766" s="18"/>
      <c r="G766" s="21"/>
      <c r="H766" s="11" t="str">
        <f aca="false">IF(E766="","",IFERROR(INDEX(Rates!$B$6:$B$30,MATCH(E766,Rates!$A$6:$A$30,0)),"Not in rate table"))</f>
        <v/>
      </c>
      <c r="I766" s="22" t="str">
        <f aca="false">IF(E766="","",IFERROR(IF(F766&lt;=INDEX(Rates!$C$6:$C$30,MATCH(E766,Rates!$A$6:$A$30,0)),0,IF(D766="Yes",INDEX(Rates!$D$6:$D$30,MATCH(E766,Rates!$A$6:$A$30,0)),INDEX(Rates!$E$6:$E$30,MATCH(E766,Rates!$A$6:$A$30,0)))),0))</f>
        <v/>
      </c>
      <c r="J766" s="23" t="str">
        <f aca="false">IF(E766="","",ROUND(F766*I766,0))</f>
        <v/>
      </c>
      <c r="K766" s="24" t="str">
        <f aca="false">IF(OR(G766="",J766=0),"",IF(MONTH(G766)=3,DATE(YEAR(G766),Settings!$C$9,Settings!$C$8),DATE(YEAR(G766),MONTH(G766)+1,Settings!$C$7)))</f>
        <v/>
      </c>
      <c r="L766" s="21"/>
      <c r="M766" s="8"/>
      <c r="N766" s="10" t="str">
        <f aca="false">IF(E766="","",IF(J766=0,"Below threshold",IF(L766="",IF(Settings!$C$11&gt;K766,"Overdue - not deposited","Pending (not yet due)"),IF(L766&lt;=K766,"Deposited on time","Deposited late"))))</f>
        <v/>
      </c>
      <c r="O766" s="25" t="str">
        <f aca="false">IF(OR(J766="",J766=0,G766=""),"",IF(N766="Deposited on time",0,IF(N766="Pending (not yet due)",0,MAX(0,(YEAR(IF(L766="",Settings!$C$11,L766))-YEAR(G766))*12+MONTH(IF(L766="",Settings!$C$11,L766))-MONTH(G766)+1))))</f>
        <v/>
      </c>
      <c r="P766" s="23" t="str">
        <f aca="false">IF(O766="","",ROUND(J766*Settings!$C$10*O766,0))</f>
        <v/>
      </c>
    </row>
    <row r="767" customFormat="false" ht="15" hidden="false" customHeight="false" outlineLevel="0" collapsed="false">
      <c r="A767" s="8"/>
      <c r="B767" s="8"/>
      <c r="C767" s="8"/>
      <c r="D767" s="8"/>
      <c r="E767" s="8"/>
      <c r="F767" s="18"/>
      <c r="G767" s="21"/>
      <c r="H767" s="11" t="str">
        <f aca="false">IF(E767="","",IFERROR(INDEX(Rates!$B$6:$B$30,MATCH(E767,Rates!$A$6:$A$30,0)),"Not in rate table"))</f>
        <v/>
      </c>
      <c r="I767" s="22" t="str">
        <f aca="false">IF(E767="","",IFERROR(IF(F767&lt;=INDEX(Rates!$C$6:$C$30,MATCH(E767,Rates!$A$6:$A$30,0)),0,IF(D767="Yes",INDEX(Rates!$D$6:$D$30,MATCH(E767,Rates!$A$6:$A$30,0)),INDEX(Rates!$E$6:$E$30,MATCH(E767,Rates!$A$6:$A$30,0)))),0))</f>
        <v/>
      </c>
      <c r="J767" s="23" t="str">
        <f aca="false">IF(E767="","",ROUND(F767*I767,0))</f>
        <v/>
      </c>
      <c r="K767" s="24" t="str">
        <f aca="false">IF(OR(G767="",J767=0),"",IF(MONTH(G767)=3,DATE(YEAR(G767),Settings!$C$9,Settings!$C$8),DATE(YEAR(G767),MONTH(G767)+1,Settings!$C$7)))</f>
        <v/>
      </c>
      <c r="L767" s="21"/>
      <c r="M767" s="8"/>
      <c r="N767" s="10" t="str">
        <f aca="false">IF(E767="","",IF(J767=0,"Below threshold",IF(L767="",IF(Settings!$C$11&gt;K767,"Overdue - not deposited","Pending (not yet due)"),IF(L767&lt;=K767,"Deposited on time","Deposited late"))))</f>
        <v/>
      </c>
      <c r="O767" s="25" t="str">
        <f aca="false">IF(OR(J767="",J767=0,G767=""),"",IF(N767="Deposited on time",0,IF(N767="Pending (not yet due)",0,MAX(0,(YEAR(IF(L767="",Settings!$C$11,L767))-YEAR(G767))*12+MONTH(IF(L767="",Settings!$C$11,L767))-MONTH(G767)+1))))</f>
        <v/>
      </c>
      <c r="P767" s="23" t="str">
        <f aca="false">IF(O767="","",ROUND(J767*Settings!$C$10*O767,0))</f>
        <v/>
      </c>
    </row>
    <row r="768" customFormat="false" ht="15" hidden="false" customHeight="false" outlineLevel="0" collapsed="false">
      <c r="A768" s="8"/>
      <c r="B768" s="8"/>
      <c r="C768" s="8"/>
      <c r="D768" s="8"/>
      <c r="E768" s="8"/>
      <c r="F768" s="18"/>
      <c r="G768" s="21"/>
      <c r="H768" s="11" t="str">
        <f aca="false">IF(E768="","",IFERROR(INDEX(Rates!$B$6:$B$30,MATCH(E768,Rates!$A$6:$A$30,0)),"Not in rate table"))</f>
        <v/>
      </c>
      <c r="I768" s="22" t="str">
        <f aca="false">IF(E768="","",IFERROR(IF(F768&lt;=INDEX(Rates!$C$6:$C$30,MATCH(E768,Rates!$A$6:$A$30,0)),0,IF(D768="Yes",INDEX(Rates!$D$6:$D$30,MATCH(E768,Rates!$A$6:$A$30,0)),INDEX(Rates!$E$6:$E$30,MATCH(E768,Rates!$A$6:$A$30,0)))),0))</f>
        <v/>
      </c>
      <c r="J768" s="23" t="str">
        <f aca="false">IF(E768="","",ROUND(F768*I768,0))</f>
        <v/>
      </c>
      <c r="K768" s="24" t="str">
        <f aca="false">IF(OR(G768="",J768=0),"",IF(MONTH(G768)=3,DATE(YEAR(G768),Settings!$C$9,Settings!$C$8),DATE(YEAR(G768),MONTH(G768)+1,Settings!$C$7)))</f>
        <v/>
      </c>
      <c r="L768" s="21"/>
      <c r="M768" s="8"/>
      <c r="N768" s="10" t="str">
        <f aca="false">IF(E768="","",IF(J768=0,"Below threshold",IF(L768="",IF(Settings!$C$11&gt;K768,"Overdue - not deposited","Pending (not yet due)"),IF(L768&lt;=K768,"Deposited on time","Deposited late"))))</f>
        <v/>
      </c>
      <c r="O768" s="25" t="str">
        <f aca="false">IF(OR(J768="",J768=0,G768=""),"",IF(N768="Deposited on time",0,IF(N768="Pending (not yet due)",0,MAX(0,(YEAR(IF(L768="",Settings!$C$11,L768))-YEAR(G768))*12+MONTH(IF(L768="",Settings!$C$11,L768))-MONTH(G768)+1))))</f>
        <v/>
      </c>
      <c r="P768" s="23" t="str">
        <f aca="false">IF(O768="","",ROUND(J768*Settings!$C$10*O768,0))</f>
        <v/>
      </c>
    </row>
    <row r="769" customFormat="false" ht="15" hidden="false" customHeight="false" outlineLevel="0" collapsed="false">
      <c r="A769" s="8"/>
      <c r="B769" s="8"/>
      <c r="C769" s="8"/>
      <c r="D769" s="8"/>
      <c r="E769" s="8"/>
      <c r="F769" s="18"/>
      <c r="G769" s="21"/>
      <c r="H769" s="11" t="str">
        <f aca="false">IF(E769="","",IFERROR(INDEX(Rates!$B$6:$B$30,MATCH(E769,Rates!$A$6:$A$30,0)),"Not in rate table"))</f>
        <v/>
      </c>
      <c r="I769" s="22" t="str">
        <f aca="false">IF(E769="","",IFERROR(IF(F769&lt;=INDEX(Rates!$C$6:$C$30,MATCH(E769,Rates!$A$6:$A$30,0)),0,IF(D769="Yes",INDEX(Rates!$D$6:$D$30,MATCH(E769,Rates!$A$6:$A$30,0)),INDEX(Rates!$E$6:$E$30,MATCH(E769,Rates!$A$6:$A$30,0)))),0))</f>
        <v/>
      </c>
      <c r="J769" s="23" t="str">
        <f aca="false">IF(E769="","",ROUND(F769*I769,0))</f>
        <v/>
      </c>
      <c r="K769" s="24" t="str">
        <f aca="false">IF(OR(G769="",J769=0),"",IF(MONTH(G769)=3,DATE(YEAR(G769),Settings!$C$9,Settings!$C$8),DATE(YEAR(G769),MONTH(G769)+1,Settings!$C$7)))</f>
        <v/>
      </c>
      <c r="L769" s="21"/>
      <c r="M769" s="8"/>
      <c r="N769" s="10" t="str">
        <f aca="false">IF(E769="","",IF(J769=0,"Below threshold",IF(L769="",IF(Settings!$C$11&gt;K769,"Overdue - not deposited","Pending (not yet due)"),IF(L769&lt;=K769,"Deposited on time","Deposited late"))))</f>
        <v/>
      </c>
      <c r="O769" s="25" t="str">
        <f aca="false">IF(OR(J769="",J769=0,G769=""),"",IF(N769="Deposited on time",0,IF(N769="Pending (not yet due)",0,MAX(0,(YEAR(IF(L769="",Settings!$C$11,L769))-YEAR(G769))*12+MONTH(IF(L769="",Settings!$C$11,L769))-MONTH(G769)+1))))</f>
        <v/>
      </c>
      <c r="P769" s="23" t="str">
        <f aca="false">IF(O769="","",ROUND(J769*Settings!$C$10*O769,0))</f>
        <v/>
      </c>
    </row>
    <row r="770" customFormat="false" ht="15" hidden="false" customHeight="false" outlineLevel="0" collapsed="false">
      <c r="A770" s="8"/>
      <c r="B770" s="8"/>
      <c r="C770" s="8"/>
      <c r="D770" s="8"/>
      <c r="E770" s="8"/>
      <c r="F770" s="18"/>
      <c r="G770" s="21"/>
      <c r="H770" s="11" t="str">
        <f aca="false">IF(E770="","",IFERROR(INDEX(Rates!$B$6:$B$30,MATCH(E770,Rates!$A$6:$A$30,0)),"Not in rate table"))</f>
        <v/>
      </c>
      <c r="I770" s="22" t="str">
        <f aca="false">IF(E770="","",IFERROR(IF(F770&lt;=INDEX(Rates!$C$6:$C$30,MATCH(E770,Rates!$A$6:$A$30,0)),0,IF(D770="Yes",INDEX(Rates!$D$6:$D$30,MATCH(E770,Rates!$A$6:$A$30,0)),INDEX(Rates!$E$6:$E$30,MATCH(E770,Rates!$A$6:$A$30,0)))),0))</f>
        <v/>
      </c>
      <c r="J770" s="23" t="str">
        <f aca="false">IF(E770="","",ROUND(F770*I770,0))</f>
        <v/>
      </c>
      <c r="K770" s="24" t="str">
        <f aca="false">IF(OR(G770="",J770=0),"",IF(MONTH(G770)=3,DATE(YEAR(G770),Settings!$C$9,Settings!$C$8),DATE(YEAR(G770),MONTH(G770)+1,Settings!$C$7)))</f>
        <v/>
      </c>
      <c r="L770" s="21"/>
      <c r="M770" s="8"/>
      <c r="N770" s="10" t="str">
        <f aca="false">IF(E770="","",IF(J770=0,"Below threshold",IF(L770="",IF(Settings!$C$11&gt;K770,"Overdue - not deposited","Pending (not yet due)"),IF(L770&lt;=K770,"Deposited on time","Deposited late"))))</f>
        <v/>
      </c>
      <c r="O770" s="25" t="str">
        <f aca="false">IF(OR(J770="",J770=0,G770=""),"",IF(N770="Deposited on time",0,IF(N770="Pending (not yet due)",0,MAX(0,(YEAR(IF(L770="",Settings!$C$11,L770))-YEAR(G770))*12+MONTH(IF(L770="",Settings!$C$11,L770))-MONTH(G770)+1))))</f>
        <v/>
      </c>
      <c r="P770" s="23" t="str">
        <f aca="false">IF(O770="","",ROUND(J770*Settings!$C$10*O770,0))</f>
        <v/>
      </c>
    </row>
    <row r="771" customFormat="false" ht="15" hidden="false" customHeight="false" outlineLevel="0" collapsed="false">
      <c r="A771" s="8"/>
      <c r="B771" s="8"/>
      <c r="C771" s="8"/>
      <c r="D771" s="8"/>
      <c r="E771" s="8"/>
      <c r="F771" s="18"/>
      <c r="G771" s="21"/>
      <c r="H771" s="11" t="str">
        <f aca="false">IF(E771="","",IFERROR(INDEX(Rates!$B$6:$B$30,MATCH(E771,Rates!$A$6:$A$30,0)),"Not in rate table"))</f>
        <v/>
      </c>
      <c r="I771" s="22" t="str">
        <f aca="false">IF(E771="","",IFERROR(IF(F771&lt;=INDEX(Rates!$C$6:$C$30,MATCH(E771,Rates!$A$6:$A$30,0)),0,IF(D771="Yes",INDEX(Rates!$D$6:$D$30,MATCH(E771,Rates!$A$6:$A$30,0)),INDEX(Rates!$E$6:$E$30,MATCH(E771,Rates!$A$6:$A$30,0)))),0))</f>
        <v/>
      </c>
      <c r="J771" s="23" t="str">
        <f aca="false">IF(E771="","",ROUND(F771*I771,0))</f>
        <v/>
      </c>
      <c r="K771" s="24" t="str">
        <f aca="false">IF(OR(G771="",J771=0),"",IF(MONTH(G771)=3,DATE(YEAR(G771),Settings!$C$9,Settings!$C$8),DATE(YEAR(G771),MONTH(G771)+1,Settings!$C$7)))</f>
        <v/>
      </c>
      <c r="L771" s="21"/>
      <c r="M771" s="8"/>
      <c r="N771" s="10" t="str">
        <f aca="false">IF(E771="","",IF(J771=0,"Below threshold",IF(L771="",IF(Settings!$C$11&gt;K771,"Overdue - not deposited","Pending (not yet due)"),IF(L771&lt;=K771,"Deposited on time","Deposited late"))))</f>
        <v/>
      </c>
      <c r="O771" s="25" t="str">
        <f aca="false">IF(OR(J771="",J771=0,G771=""),"",IF(N771="Deposited on time",0,IF(N771="Pending (not yet due)",0,MAX(0,(YEAR(IF(L771="",Settings!$C$11,L771))-YEAR(G771))*12+MONTH(IF(L771="",Settings!$C$11,L771))-MONTH(G771)+1))))</f>
        <v/>
      </c>
      <c r="P771" s="23" t="str">
        <f aca="false">IF(O771="","",ROUND(J771*Settings!$C$10*O771,0))</f>
        <v/>
      </c>
    </row>
    <row r="772" customFormat="false" ht="15" hidden="false" customHeight="false" outlineLevel="0" collapsed="false">
      <c r="A772" s="8"/>
      <c r="B772" s="8"/>
      <c r="C772" s="8"/>
      <c r="D772" s="8"/>
      <c r="E772" s="8"/>
      <c r="F772" s="18"/>
      <c r="G772" s="21"/>
      <c r="H772" s="11" t="str">
        <f aca="false">IF(E772="","",IFERROR(INDEX(Rates!$B$6:$B$30,MATCH(E772,Rates!$A$6:$A$30,0)),"Not in rate table"))</f>
        <v/>
      </c>
      <c r="I772" s="22" t="str">
        <f aca="false">IF(E772="","",IFERROR(IF(F772&lt;=INDEX(Rates!$C$6:$C$30,MATCH(E772,Rates!$A$6:$A$30,0)),0,IF(D772="Yes",INDEX(Rates!$D$6:$D$30,MATCH(E772,Rates!$A$6:$A$30,0)),INDEX(Rates!$E$6:$E$30,MATCH(E772,Rates!$A$6:$A$30,0)))),0))</f>
        <v/>
      </c>
      <c r="J772" s="23" t="str">
        <f aca="false">IF(E772="","",ROUND(F772*I772,0))</f>
        <v/>
      </c>
      <c r="K772" s="24" t="str">
        <f aca="false">IF(OR(G772="",J772=0),"",IF(MONTH(G772)=3,DATE(YEAR(G772),Settings!$C$9,Settings!$C$8),DATE(YEAR(G772),MONTH(G772)+1,Settings!$C$7)))</f>
        <v/>
      </c>
      <c r="L772" s="21"/>
      <c r="M772" s="8"/>
      <c r="N772" s="10" t="str">
        <f aca="false">IF(E772="","",IF(J772=0,"Below threshold",IF(L772="",IF(Settings!$C$11&gt;K772,"Overdue - not deposited","Pending (not yet due)"),IF(L772&lt;=K772,"Deposited on time","Deposited late"))))</f>
        <v/>
      </c>
      <c r="O772" s="25" t="str">
        <f aca="false">IF(OR(J772="",J772=0,G772=""),"",IF(N772="Deposited on time",0,IF(N772="Pending (not yet due)",0,MAX(0,(YEAR(IF(L772="",Settings!$C$11,L772))-YEAR(G772))*12+MONTH(IF(L772="",Settings!$C$11,L772))-MONTH(G772)+1))))</f>
        <v/>
      </c>
      <c r="P772" s="23" t="str">
        <f aca="false">IF(O772="","",ROUND(J772*Settings!$C$10*O772,0))</f>
        <v/>
      </c>
    </row>
    <row r="773" customFormat="false" ht="15" hidden="false" customHeight="false" outlineLevel="0" collapsed="false">
      <c r="A773" s="8"/>
      <c r="B773" s="8"/>
      <c r="C773" s="8"/>
      <c r="D773" s="8"/>
      <c r="E773" s="8"/>
      <c r="F773" s="18"/>
      <c r="G773" s="21"/>
      <c r="H773" s="11" t="str">
        <f aca="false">IF(E773="","",IFERROR(INDEX(Rates!$B$6:$B$30,MATCH(E773,Rates!$A$6:$A$30,0)),"Not in rate table"))</f>
        <v/>
      </c>
      <c r="I773" s="22" t="str">
        <f aca="false">IF(E773="","",IFERROR(IF(F773&lt;=INDEX(Rates!$C$6:$C$30,MATCH(E773,Rates!$A$6:$A$30,0)),0,IF(D773="Yes",INDEX(Rates!$D$6:$D$30,MATCH(E773,Rates!$A$6:$A$30,0)),INDEX(Rates!$E$6:$E$30,MATCH(E773,Rates!$A$6:$A$30,0)))),0))</f>
        <v/>
      </c>
      <c r="J773" s="23" t="str">
        <f aca="false">IF(E773="","",ROUND(F773*I773,0))</f>
        <v/>
      </c>
      <c r="K773" s="24" t="str">
        <f aca="false">IF(OR(G773="",J773=0),"",IF(MONTH(G773)=3,DATE(YEAR(G773),Settings!$C$9,Settings!$C$8),DATE(YEAR(G773),MONTH(G773)+1,Settings!$C$7)))</f>
        <v/>
      </c>
      <c r="L773" s="21"/>
      <c r="M773" s="8"/>
      <c r="N773" s="10" t="str">
        <f aca="false">IF(E773="","",IF(J773=0,"Below threshold",IF(L773="",IF(Settings!$C$11&gt;K773,"Overdue - not deposited","Pending (not yet due)"),IF(L773&lt;=K773,"Deposited on time","Deposited late"))))</f>
        <v/>
      </c>
      <c r="O773" s="25" t="str">
        <f aca="false">IF(OR(J773="",J773=0,G773=""),"",IF(N773="Deposited on time",0,IF(N773="Pending (not yet due)",0,MAX(0,(YEAR(IF(L773="",Settings!$C$11,L773))-YEAR(G773))*12+MONTH(IF(L773="",Settings!$C$11,L773))-MONTH(G773)+1))))</f>
        <v/>
      </c>
      <c r="P773" s="23" t="str">
        <f aca="false">IF(O773="","",ROUND(J773*Settings!$C$10*O773,0))</f>
        <v/>
      </c>
    </row>
    <row r="774" customFormat="false" ht="15" hidden="false" customHeight="false" outlineLevel="0" collapsed="false">
      <c r="A774" s="8"/>
      <c r="B774" s="8"/>
      <c r="C774" s="8"/>
      <c r="D774" s="8"/>
      <c r="E774" s="8"/>
      <c r="F774" s="18"/>
      <c r="G774" s="21"/>
      <c r="H774" s="11" t="str">
        <f aca="false">IF(E774="","",IFERROR(INDEX(Rates!$B$6:$B$30,MATCH(E774,Rates!$A$6:$A$30,0)),"Not in rate table"))</f>
        <v/>
      </c>
      <c r="I774" s="22" t="str">
        <f aca="false">IF(E774="","",IFERROR(IF(F774&lt;=INDEX(Rates!$C$6:$C$30,MATCH(E774,Rates!$A$6:$A$30,0)),0,IF(D774="Yes",INDEX(Rates!$D$6:$D$30,MATCH(E774,Rates!$A$6:$A$30,0)),INDEX(Rates!$E$6:$E$30,MATCH(E774,Rates!$A$6:$A$30,0)))),0))</f>
        <v/>
      </c>
      <c r="J774" s="23" t="str">
        <f aca="false">IF(E774="","",ROUND(F774*I774,0))</f>
        <v/>
      </c>
      <c r="K774" s="24" t="str">
        <f aca="false">IF(OR(G774="",J774=0),"",IF(MONTH(G774)=3,DATE(YEAR(G774),Settings!$C$9,Settings!$C$8),DATE(YEAR(G774),MONTH(G774)+1,Settings!$C$7)))</f>
        <v/>
      </c>
      <c r="L774" s="21"/>
      <c r="M774" s="8"/>
      <c r="N774" s="10" t="str">
        <f aca="false">IF(E774="","",IF(J774=0,"Below threshold",IF(L774="",IF(Settings!$C$11&gt;K774,"Overdue - not deposited","Pending (not yet due)"),IF(L774&lt;=K774,"Deposited on time","Deposited late"))))</f>
        <v/>
      </c>
      <c r="O774" s="25" t="str">
        <f aca="false">IF(OR(J774="",J774=0,G774=""),"",IF(N774="Deposited on time",0,IF(N774="Pending (not yet due)",0,MAX(0,(YEAR(IF(L774="",Settings!$C$11,L774))-YEAR(G774))*12+MONTH(IF(L774="",Settings!$C$11,L774))-MONTH(G774)+1))))</f>
        <v/>
      </c>
      <c r="P774" s="23" t="str">
        <f aca="false">IF(O774="","",ROUND(J774*Settings!$C$10*O774,0))</f>
        <v/>
      </c>
    </row>
    <row r="775" customFormat="false" ht="15" hidden="false" customHeight="false" outlineLevel="0" collapsed="false">
      <c r="A775" s="8"/>
      <c r="B775" s="8"/>
      <c r="C775" s="8"/>
      <c r="D775" s="8"/>
      <c r="E775" s="8"/>
      <c r="F775" s="18"/>
      <c r="G775" s="21"/>
      <c r="H775" s="11" t="str">
        <f aca="false">IF(E775="","",IFERROR(INDEX(Rates!$B$6:$B$30,MATCH(E775,Rates!$A$6:$A$30,0)),"Not in rate table"))</f>
        <v/>
      </c>
      <c r="I775" s="22" t="str">
        <f aca="false">IF(E775="","",IFERROR(IF(F775&lt;=INDEX(Rates!$C$6:$C$30,MATCH(E775,Rates!$A$6:$A$30,0)),0,IF(D775="Yes",INDEX(Rates!$D$6:$D$30,MATCH(E775,Rates!$A$6:$A$30,0)),INDEX(Rates!$E$6:$E$30,MATCH(E775,Rates!$A$6:$A$30,0)))),0))</f>
        <v/>
      </c>
      <c r="J775" s="23" t="str">
        <f aca="false">IF(E775="","",ROUND(F775*I775,0))</f>
        <v/>
      </c>
      <c r="K775" s="24" t="str">
        <f aca="false">IF(OR(G775="",J775=0),"",IF(MONTH(G775)=3,DATE(YEAR(G775),Settings!$C$9,Settings!$C$8),DATE(YEAR(G775),MONTH(G775)+1,Settings!$C$7)))</f>
        <v/>
      </c>
      <c r="L775" s="21"/>
      <c r="M775" s="8"/>
      <c r="N775" s="10" t="str">
        <f aca="false">IF(E775="","",IF(J775=0,"Below threshold",IF(L775="",IF(Settings!$C$11&gt;K775,"Overdue - not deposited","Pending (not yet due)"),IF(L775&lt;=K775,"Deposited on time","Deposited late"))))</f>
        <v/>
      </c>
      <c r="O775" s="25" t="str">
        <f aca="false">IF(OR(J775="",J775=0,G775=""),"",IF(N775="Deposited on time",0,IF(N775="Pending (not yet due)",0,MAX(0,(YEAR(IF(L775="",Settings!$C$11,L775))-YEAR(G775))*12+MONTH(IF(L775="",Settings!$C$11,L775))-MONTH(G775)+1))))</f>
        <v/>
      </c>
      <c r="P775" s="23" t="str">
        <f aca="false">IF(O775="","",ROUND(J775*Settings!$C$10*O775,0))</f>
        <v/>
      </c>
    </row>
    <row r="776" customFormat="false" ht="15" hidden="false" customHeight="false" outlineLevel="0" collapsed="false">
      <c r="A776" s="8"/>
      <c r="B776" s="8"/>
      <c r="C776" s="8"/>
      <c r="D776" s="8"/>
      <c r="E776" s="8"/>
      <c r="F776" s="18"/>
      <c r="G776" s="21"/>
      <c r="H776" s="11" t="str">
        <f aca="false">IF(E776="","",IFERROR(INDEX(Rates!$B$6:$B$30,MATCH(E776,Rates!$A$6:$A$30,0)),"Not in rate table"))</f>
        <v/>
      </c>
      <c r="I776" s="22" t="str">
        <f aca="false">IF(E776="","",IFERROR(IF(F776&lt;=INDEX(Rates!$C$6:$C$30,MATCH(E776,Rates!$A$6:$A$30,0)),0,IF(D776="Yes",INDEX(Rates!$D$6:$D$30,MATCH(E776,Rates!$A$6:$A$30,0)),INDEX(Rates!$E$6:$E$30,MATCH(E776,Rates!$A$6:$A$30,0)))),0))</f>
        <v/>
      </c>
      <c r="J776" s="23" t="str">
        <f aca="false">IF(E776="","",ROUND(F776*I776,0))</f>
        <v/>
      </c>
      <c r="K776" s="24" t="str">
        <f aca="false">IF(OR(G776="",J776=0),"",IF(MONTH(G776)=3,DATE(YEAR(G776),Settings!$C$9,Settings!$C$8),DATE(YEAR(G776),MONTH(G776)+1,Settings!$C$7)))</f>
        <v/>
      </c>
      <c r="L776" s="21"/>
      <c r="M776" s="8"/>
      <c r="N776" s="10" t="str">
        <f aca="false">IF(E776="","",IF(J776=0,"Below threshold",IF(L776="",IF(Settings!$C$11&gt;K776,"Overdue - not deposited","Pending (not yet due)"),IF(L776&lt;=K776,"Deposited on time","Deposited late"))))</f>
        <v/>
      </c>
      <c r="O776" s="25" t="str">
        <f aca="false">IF(OR(J776="",J776=0,G776=""),"",IF(N776="Deposited on time",0,IF(N776="Pending (not yet due)",0,MAX(0,(YEAR(IF(L776="",Settings!$C$11,L776))-YEAR(G776))*12+MONTH(IF(L776="",Settings!$C$11,L776))-MONTH(G776)+1))))</f>
        <v/>
      </c>
      <c r="P776" s="23" t="str">
        <f aca="false">IF(O776="","",ROUND(J776*Settings!$C$10*O776,0))</f>
        <v/>
      </c>
    </row>
    <row r="777" customFormat="false" ht="15" hidden="false" customHeight="false" outlineLevel="0" collapsed="false">
      <c r="A777" s="8"/>
      <c r="B777" s="8"/>
      <c r="C777" s="8"/>
      <c r="D777" s="8"/>
      <c r="E777" s="8"/>
      <c r="F777" s="18"/>
      <c r="G777" s="21"/>
      <c r="H777" s="11" t="str">
        <f aca="false">IF(E777="","",IFERROR(INDEX(Rates!$B$6:$B$30,MATCH(E777,Rates!$A$6:$A$30,0)),"Not in rate table"))</f>
        <v/>
      </c>
      <c r="I777" s="22" t="str">
        <f aca="false">IF(E777="","",IFERROR(IF(F777&lt;=INDEX(Rates!$C$6:$C$30,MATCH(E777,Rates!$A$6:$A$30,0)),0,IF(D777="Yes",INDEX(Rates!$D$6:$D$30,MATCH(E777,Rates!$A$6:$A$30,0)),INDEX(Rates!$E$6:$E$30,MATCH(E777,Rates!$A$6:$A$30,0)))),0))</f>
        <v/>
      </c>
      <c r="J777" s="23" t="str">
        <f aca="false">IF(E777="","",ROUND(F777*I777,0))</f>
        <v/>
      </c>
      <c r="K777" s="24" t="str">
        <f aca="false">IF(OR(G777="",J777=0),"",IF(MONTH(G777)=3,DATE(YEAR(G777),Settings!$C$9,Settings!$C$8),DATE(YEAR(G777),MONTH(G777)+1,Settings!$C$7)))</f>
        <v/>
      </c>
      <c r="L777" s="21"/>
      <c r="M777" s="8"/>
      <c r="N777" s="10" t="str">
        <f aca="false">IF(E777="","",IF(J777=0,"Below threshold",IF(L777="",IF(Settings!$C$11&gt;K777,"Overdue - not deposited","Pending (not yet due)"),IF(L777&lt;=K777,"Deposited on time","Deposited late"))))</f>
        <v/>
      </c>
      <c r="O777" s="25" t="str">
        <f aca="false">IF(OR(J777="",J777=0,G777=""),"",IF(N777="Deposited on time",0,IF(N777="Pending (not yet due)",0,MAX(0,(YEAR(IF(L777="",Settings!$C$11,L777))-YEAR(G777))*12+MONTH(IF(L777="",Settings!$C$11,L777))-MONTH(G777)+1))))</f>
        <v/>
      </c>
      <c r="P777" s="23" t="str">
        <f aca="false">IF(O777="","",ROUND(J777*Settings!$C$10*O777,0))</f>
        <v/>
      </c>
    </row>
    <row r="778" customFormat="false" ht="15" hidden="false" customHeight="false" outlineLevel="0" collapsed="false">
      <c r="A778" s="8"/>
      <c r="B778" s="8"/>
      <c r="C778" s="8"/>
      <c r="D778" s="8"/>
      <c r="E778" s="8"/>
      <c r="F778" s="18"/>
      <c r="G778" s="21"/>
      <c r="H778" s="11" t="str">
        <f aca="false">IF(E778="","",IFERROR(INDEX(Rates!$B$6:$B$30,MATCH(E778,Rates!$A$6:$A$30,0)),"Not in rate table"))</f>
        <v/>
      </c>
      <c r="I778" s="22" t="str">
        <f aca="false">IF(E778="","",IFERROR(IF(F778&lt;=INDEX(Rates!$C$6:$C$30,MATCH(E778,Rates!$A$6:$A$30,0)),0,IF(D778="Yes",INDEX(Rates!$D$6:$D$30,MATCH(E778,Rates!$A$6:$A$30,0)),INDEX(Rates!$E$6:$E$30,MATCH(E778,Rates!$A$6:$A$30,0)))),0))</f>
        <v/>
      </c>
      <c r="J778" s="23" t="str">
        <f aca="false">IF(E778="","",ROUND(F778*I778,0))</f>
        <v/>
      </c>
      <c r="K778" s="24" t="str">
        <f aca="false">IF(OR(G778="",J778=0),"",IF(MONTH(G778)=3,DATE(YEAR(G778),Settings!$C$9,Settings!$C$8),DATE(YEAR(G778),MONTH(G778)+1,Settings!$C$7)))</f>
        <v/>
      </c>
      <c r="L778" s="21"/>
      <c r="M778" s="8"/>
      <c r="N778" s="10" t="str">
        <f aca="false">IF(E778="","",IF(J778=0,"Below threshold",IF(L778="",IF(Settings!$C$11&gt;K778,"Overdue - not deposited","Pending (not yet due)"),IF(L778&lt;=K778,"Deposited on time","Deposited late"))))</f>
        <v/>
      </c>
      <c r="O778" s="25" t="str">
        <f aca="false">IF(OR(J778="",J778=0,G778=""),"",IF(N778="Deposited on time",0,IF(N778="Pending (not yet due)",0,MAX(0,(YEAR(IF(L778="",Settings!$C$11,L778))-YEAR(G778))*12+MONTH(IF(L778="",Settings!$C$11,L778))-MONTH(G778)+1))))</f>
        <v/>
      </c>
      <c r="P778" s="23" t="str">
        <f aca="false">IF(O778="","",ROUND(J778*Settings!$C$10*O778,0))</f>
        <v/>
      </c>
    </row>
    <row r="779" customFormat="false" ht="15" hidden="false" customHeight="false" outlineLevel="0" collapsed="false">
      <c r="A779" s="8"/>
      <c r="B779" s="8"/>
      <c r="C779" s="8"/>
      <c r="D779" s="8"/>
      <c r="E779" s="8"/>
      <c r="F779" s="18"/>
      <c r="G779" s="21"/>
      <c r="H779" s="11" t="str">
        <f aca="false">IF(E779="","",IFERROR(INDEX(Rates!$B$6:$B$30,MATCH(E779,Rates!$A$6:$A$30,0)),"Not in rate table"))</f>
        <v/>
      </c>
      <c r="I779" s="22" t="str">
        <f aca="false">IF(E779="","",IFERROR(IF(F779&lt;=INDEX(Rates!$C$6:$C$30,MATCH(E779,Rates!$A$6:$A$30,0)),0,IF(D779="Yes",INDEX(Rates!$D$6:$D$30,MATCH(E779,Rates!$A$6:$A$30,0)),INDEX(Rates!$E$6:$E$30,MATCH(E779,Rates!$A$6:$A$30,0)))),0))</f>
        <v/>
      </c>
      <c r="J779" s="23" t="str">
        <f aca="false">IF(E779="","",ROUND(F779*I779,0))</f>
        <v/>
      </c>
      <c r="K779" s="24" t="str">
        <f aca="false">IF(OR(G779="",J779=0),"",IF(MONTH(G779)=3,DATE(YEAR(G779),Settings!$C$9,Settings!$C$8),DATE(YEAR(G779),MONTH(G779)+1,Settings!$C$7)))</f>
        <v/>
      </c>
      <c r="L779" s="21"/>
      <c r="M779" s="8"/>
      <c r="N779" s="10" t="str">
        <f aca="false">IF(E779="","",IF(J779=0,"Below threshold",IF(L779="",IF(Settings!$C$11&gt;K779,"Overdue - not deposited","Pending (not yet due)"),IF(L779&lt;=K779,"Deposited on time","Deposited late"))))</f>
        <v/>
      </c>
      <c r="O779" s="25" t="str">
        <f aca="false">IF(OR(J779="",J779=0,G779=""),"",IF(N779="Deposited on time",0,IF(N779="Pending (not yet due)",0,MAX(0,(YEAR(IF(L779="",Settings!$C$11,L779))-YEAR(G779))*12+MONTH(IF(L779="",Settings!$C$11,L779))-MONTH(G779)+1))))</f>
        <v/>
      </c>
      <c r="P779" s="23" t="str">
        <f aca="false">IF(O779="","",ROUND(J779*Settings!$C$10*O779,0))</f>
        <v/>
      </c>
    </row>
    <row r="780" customFormat="false" ht="15" hidden="false" customHeight="false" outlineLevel="0" collapsed="false">
      <c r="A780" s="8"/>
      <c r="B780" s="8"/>
      <c r="C780" s="8"/>
      <c r="D780" s="8"/>
      <c r="E780" s="8"/>
      <c r="F780" s="18"/>
      <c r="G780" s="21"/>
      <c r="H780" s="11" t="str">
        <f aca="false">IF(E780="","",IFERROR(INDEX(Rates!$B$6:$B$30,MATCH(E780,Rates!$A$6:$A$30,0)),"Not in rate table"))</f>
        <v/>
      </c>
      <c r="I780" s="22" t="str">
        <f aca="false">IF(E780="","",IFERROR(IF(F780&lt;=INDEX(Rates!$C$6:$C$30,MATCH(E780,Rates!$A$6:$A$30,0)),0,IF(D780="Yes",INDEX(Rates!$D$6:$D$30,MATCH(E780,Rates!$A$6:$A$30,0)),INDEX(Rates!$E$6:$E$30,MATCH(E780,Rates!$A$6:$A$30,0)))),0))</f>
        <v/>
      </c>
      <c r="J780" s="23" t="str">
        <f aca="false">IF(E780="","",ROUND(F780*I780,0))</f>
        <v/>
      </c>
      <c r="K780" s="24" t="str">
        <f aca="false">IF(OR(G780="",J780=0),"",IF(MONTH(G780)=3,DATE(YEAR(G780),Settings!$C$9,Settings!$C$8),DATE(YEAR(G780),MONTH(G780)+1,Settings!$C$7)))</f>
        <v/>
      </c>
      <c r="L780" s="21"/>
      <c r="M780" s="8"/>
      <c r="N780" s="10" t="str">
        <f aca="false">IF(E780="","",IF(J780=0,"Below threshold",IF(L780="",IF(Settings!$C$11&gt;K780,"Overdue - not deposited","Pending (not yet due)"),IF(L780&lt;=K780,"Deposited on time","Deposited late"))))</f>
        <v/>
      </c>
      <c r="O780" s="25" t="str">
        <f aca="false">IF(OR(J780="",J780=0,G780=""),"",IF(N780="Deposited on time",0,IF(N780="Pending (not yet due)",0,MAX(0,(YEAR(IF(L780="",Settings!$C$11,L780))-YEAR(G780))*12+MONTH(IF(L780="",Settings!$C$11,L780))-MONTH(G780)+1))))</f>
        <v/>
      </c>
      <c r="P780" s="23" t="str">
        <f aca="false">IF(O780="","",ROUND(J780*Settings!$C$10*O780,0))</f>
        <v/>
      </c>
    </row>
    <row r="781" customFormat="false" ht="15" hidden="false" customHeight="false" outlineLevel="0" collapsed="false">
      <c r="A781" s="8"/>
      <c r="B781" s="8"/>
      <c r="C781" s="8"/>
      <c r="D781" s="8"/>
      <c r="E781" s="8"/>
      <c r="F781" s="18"/>
      <c r="G781" s="21"/>
      <c r="H781" s="11" t="str">
        <f aca="false">IF(E781="","",IFERROR(INDEX(Rates!$B$6:$B$30,MATCH(E781,Rates!$A$6:$A$30,0)),"Not in rate table"))</f>
        <v/>
      </c>
      <c r="I781" s="22" t="str">
        <f aca="false">IF(E781="","",IFERROR(IF(F781&lt;=INDEX(Rates!$C$6:$C$30,MATCH(E781,Rates!$A$6:$A$30,0)),0,IF(D781="Yes",INDEX(Rates!$D$6:$D$30,MATCH(E781,Rates!$A$6:$A$30,0)),INDEX(Rates!$E$6:$E$30,MATCH(E781,Rates!$A$6:$A$30,0)))),0))</f>
        <v/>
      </c>
      <c r="J781" s="23" t="str">
        <f aca="false">IF(E781="","",ROUND(F781*I781,0))</f>
        <v/>
      </c>
      <c r="K781" s="24" t="str">
        <f aca="false">IF(OR(G781="",J781=0),"",IF(MONTH(G781)=3,DATE(YEAR(G781),Settings!$C$9,Settings!$C$8),DATE(YEAR(G781),MONTH(G781)+1,Settings!$C$7)))</f>
        <v/>
      </c>
      <c r="L781" s="21"/>
      <c r="M781" s="8"/>
      <c r="N781" s="10" t="str">
        <f aca="false">IF(E781="","",IF(J781=0,"Below threshold",IF(L781="",IF(Settings!$C$11&gt;K781,"Overdue - not deposited","Pending (not yet due)"),IF(L781&lt;=K781,"Deposited on time","Deposited late"))))</f>
        <v/>
      </c>
      <c r="O781" s="25" t="str">
        <f aca="false">IF(OR(J781="",J781=0,G781=""),"",IF(N781="Deposited on time",0,IF(N781="Pending (not yet due)",0,MAX(0,(YEAR(IF(L781="",Settings!$C$11,L781))-YEAR(G781))*12+MONTH(IF(L781="",Settings!$C$11,L781))-MONTH(G781)+1))))</f>
        <v/>
      </c>
      <c r="P781" s="23" t="str">
        <f aca="false">IF(O781="","",ROUND(J781*Settings!$C$10*O781,0))</f>
        <v/>
      </c>
    </row>
    <row r="782" customFormat="false" ht="15" hidden="false" customHeight="false" outlineLevel="0" collapsed="false">
      <c r="A782" s="8"/>
      <c r="B782" s="8"/>
      <c r="C782" s="8"/>
      <c r="D782" s="8"/>
      <c r="E782" s="8"/>
      <c r="F782" s="18"/>
      <c r="G782" s="21"/>
      <c r="H782" s="11" t="str">
        <f aca="false">IF(E782="","",IFERROR(INDEX(Rates!$B$6:$B$30,MATCH(E782,Rates!$A$6:$A$30,0)),"Not in rate table"))</f>
        <v/>
      </c>
      <c r="I782" s="22" t="str">
        <f aca="false">IF(E782="","",IFERROR(IF(F782&lt;=INDEX(Rates!$C$6:$C$30,MATCH(E782,Rates!$A$6:$A$30,0)),0,IF(D782="Yes",INDEX(Rates!$D$6:$D$30,MATCH(E782,Rates!$A$6:$A$30,0)),INDEX(Rates!$E$6:$E$30,MATCH(E782,Rates!$A$6:$A$30,0)))),0))</f>
        <v/>
      </c>
      <c r="J782" s="23" t="str">
        <f aca="false">IF(E782="","",ROUND(F782*I782,0))</f>
        <v/>
      </c>
      <c r="K782" s="24" t="str">
        <f aca="false">IF(OR(G782="",J782=0),"",IF(MONTH(G782)=3,DATE(YEAR(G782),Settings!$C$9,Settings!$C$8),DATE(YEAR(G782),MONTH(G782)+1,Settings!$C$7)))</f>
        <v/>
      </c>
      <c r="L782" s="21"/>
      <c r="M782" s="8"/>
      <c r="N782" s="10" t="str">
        <f aca="false">IF(E782="","",IF(J782=0,"Below threshold",IF(L782="",IF(Settings!$C$11&gt;K782,"Overdue - not deposited","Pending (not yet due)"),IF(L782&lt;=K782,"Deposited on time","Deposited late"))))</f>
        <v/>
      </c>
      <c r="O782" s="25" t="str">
        <f aca="false">IF(OR(J782="",J782=0,G782=""),"",IF(N782="Deposited on time",0,IF(N782="Pending (not yet due)",0,MAX(0,(YEAR(IF(L782="",Settings!$C$11,L782))-YEAR(G782))*12+MONTH(IF(L782="",Settings!$C$11,L782))-MONTH(G782)+1))))</f>
        <v/>
      </c>
      <c r="P782" s="23" t="str">
        <f aca="false">IF(O782="","",ROUND(J782*Settings!$C$10*O782,0))</f>
        <v/>
      </c>
    </row>
    <row r="783" customFormat="false" ht="15" hidden="false" customHeight="false" outlineLevel="0" collapsed="false">
      <c r="A783" s="8"/>
      <c r="B783" s="8"/>
      <c r="C783" s="8"/>
      <c r="D783" s="8"/>
      <c r="E783" s="8"/>
      <c r="F783" s="18"/>
      <c r="G783" s="21"/>
      <c r="H783" s="11" t="str">
        <f aca="false">IF(E783="","",IFERROR(INDEX(Rates!$B$6:$B$30,MATCH(E783,Rates!$A$6:$A$30,0)),"Not in rate table"))</f>
        <v/>
      </c>
      <c r="I783" s="22" t="str">
        <f aca="false">IF(E783="","",IFERROR(IF(F783&lt;=INDEX(Rates!$C$6:$C$30,MATCH(E783,Rates!$A$6:$A$30,0)),0,IF(D783="Yes",INDEX(Rates!$D$6:$D$30,MATCH(E783,Rates!$A$6:$A$30,0)),INDEX(Rates!$E$6:$E$30,MATCH(E783,Rates!$A$6:$A$30,0)))),0))</f>
        <v/>
      </c>
      <c r="J783" s="23" t="str">
        <f aca="false">IF(E783="","",ROUND(F783*I783,0))</f>
        <v/>
      </c>
      <c r="K783" s="24" t="str">
        <f aca="false">IF(OR(G783="",J783=0),"",IF(MONTH(G783)=3,DATE(YEAR(G783),Settings!$C$9,Settings!$C$8),DATE(YEAR(G783),MONTH(G783)+1,Settings!$C$7)))</f>
        <v/>
      </c>
      <c r="L783" s="21"/>
      <c r="M783" s="8"/>
      <c r="N783" s="10" t="str">
        <f aca="false">IF(E783="","",IF(J783=0,"Below threshold",IF(L783="",IF(Settings!$C$11&gt;K783,"Overdue - not deposited","Pending (not yet due)"),IF(L783&lt;=K783,"Deposited on time","Deposited late"))))</f>
        <v/>
      </c>
      <c r="O783" s="25" t="str">
        <f aca="false">IF(OR(J783="",J783=0,G783=""),"",IF(N783="Deposited on time",0,IF(N783="Pending (not yet due)",0,MAX(0,(YEAR(IF(L783="",Settings!$C$11,L783))-YEAR(G783))*12+MONTH(IF(L783="",Settings!$C$11,L783))-MONTH(G783)+1))))</f>
        <v/>
      </c>
      <c r="P783" s="23" t="str">
        <f aca="false">IF(O783="","",ROUND(J783*Settings!$C$10*O783,0))</f>
        <v/>
      </c>
    </row>
    <row r="784" customFormat="false" ht="15" hidden="false" customHeight="false" outlineLevel="0" collapsed="false">
      <c r="A784" s="8"/>
      <c r="B784" s="8"/>
      <c r="C784" s="8"/>
      <c r="D784" s="8"/>
      <c r="E784" s="8"/>
      <c r="F784" s="18"/>
      <c r="G784" s="21"/>
      <c r="H784" s="11" t="str">
        <f aca="false">IF(E784="","",IFERROR(INDEX(Rates!$B$6:$B$30,MATCH(E784,Rates!$A$6:$A$30,0)),"Not in rate table"))</f>
        <v/>
      </c>
      <c r="I784" s="22" t="str">
        <f aca="false">IF(E784="","",IFERROR(IF(F784&lt;=INDEX(Rates!$C$6:$C$30,MATCH(E784,Rates!$A$6:$A$30,0)),0,IF(D784="Yes",INDEX(Rates!$D$6:$D$30,MATCH(E784,Rates!$A$6:$A$30,0)),INDEX(Rates!$E$6:$E$30,MATCH(E784,Rates!$A$6:$A$30,0)))),0))</f>
        <v/>
      </c>
      <c r="J784" s="23" t="str">
        <f aca="false">IF(E784="","",ROUND(F784*I784,0))</f>
        <v/>
      </c>
      <c r="K784" s="24" t="str">
        <f aca="false">IF(OR(G784="",J784=0),"",IF(MONTH(G784)=3,DATE(YEAR(G784),Settings!$C$9,Settings!$C$8),DATE(YEAR(G784),MONTH(G784)+1,Settings!$C$7)))</f>
        <v/>
      </c>
      <c r="L784" s="21"/>
      <c r="M784" s="8"/>
      <c r="N784" s="10" t="str">
        <f aca="false">IF(E784="","",IF(J784=0,"Below threshold",IF(L784="",IF(Settings!$C$11&gt;K784,"Overdue - not deposited","Pending (not yet due)"),IF(L784&lt;=K784,"Deposited on time","Deposited late"))))</f>
        <v/>
      </c>
      <c r="O784" s="25" t="str">
        <f aca="false">IF(OR(J784="",J784=0,G784=""),"",IF(N784="Deposited on time",0,IF(N784="Pending (not yet due)",0,MAX(0,(YEAR(IF(L784="",Settings!$C$11,L784))-YEAR(G784))*12+MONTH(IF(L784="",Settings!$C$11,L784))-MONTH(G784)+1))))</f>
        <v/>
      </c>
      <c r="P784" s="23" t="str">
        <f aca="false">IF(O784="","",ROUND(J784*Settings!$C$10*O784,0))</f>
        <v/>
      </c>
    </row>
    <row r="785" customFormat="false" ht="15" hidden="false" customHeight="false" outlineLevel="0" collapsed="false">
      <c r="A785" s="8"/>
      <c r="B785" s="8"/>
      <c r="C785" s="8"/>
      <c r="D785" s="8"/>
      <c r="E785" s="8"/>
      <c r="F785" s="18"/>
      <c r="G785" s="21"/>
      <c r="H785" s="11" t="str">
        <f aca="false">IF(E785="","",IFERROR(INDEX(Rates!$B$6:$B$30,MATCH(E785,Rates!$A$6:$A$30,0)),"Not in rate table"))</f>
        <v/>
      </c>
      <c r="I785" s="22" t="str">
        <f aca="false">IF(E785="","",IFERROR(IF(F785&lt;=INDEX(Rates!$C$6:$C$30,MATCH(E785,Rates!$A$6:$A$30,0)),0,IF(D785="Yes",INDEX(Rates!$D$6:$D$30,MATCH(E785,Rates!$A$6:$A$30,0)),INDEX(Rates!$E$6:$E$30,MATCH(E785,Rates!$A$6:$A$30,0)))),0))</f>
        <v/>
      </c>
      <c r="J785" s="23" t="str">
        <f aca="false">IF(E785="","",ROUND(F785*I785,0))</f>
        <v/>
      </c>
      <c r="K785" s="24" t="str">
        <f aca="false">IF(OR(G785="",J785=0),"",IF(MONTH(G785)=3,DATE(YEAR(G785),Settings!$C$9,Settings!$C$8),DATE(YEAR(G785),MONTH(G785)+1,Settings!$C$7)))</f>
        <v/>
      </c>
      <c r="L785" s="21"/>
      <c r="M785" s="8"/>
      <c r="N785" s="10" t="str">
        <f aca="false">IF(E785="","",IF(J785=0,"Below threshold",IF(L785="",IF(Settings!$C$11&gt;K785,"Overdue - not deposited","Pending (not yet due)"),IF(L785&lt;=K785,"Deposited on time","Deposited late"))))</f>
        <v/>
      </c>
      <c r="O785" s="25" t="str">
        <f aca="false">IF(OR(J785="",J785=0,G785=""),"",IF(N785="Deposited on time",0,IF(N785="Pending (not yet due)",0,MAX(0,(YEAR(IF(L785="",Settings!$C$11,L785))-YEAR(G785))*12+MONTH(IF(L785="",Settings!$C$11,L785))-MONTH(G785)+1))))</f>
        <v/>
      </c>
      <c r="P785" s="23" t="str">
        <f aca="false">IF(O785="","",ROUND(J785*Settings!$C$10*O785,0))</f>
        <v/>
      </c>
    </row>
    <row r="786" customFormat="false" ht="15" hidden="false" customHeight="false" outlineLevel="0" collapsed="false">
      <c r="A786" s="8"/>
      <c r="B786" s="8"/>
      <c r="C786" s="8"/>
      <c r="D786" s="8"/>
      <c r="E786" s="8"/>
      <c r="F786" s="18"/>
      <c r="G786" s="21"/>
      <c r="H786" s="11" t="str">
        <f aca="false">IF(E786="","",IFERROR(INDEX(Rates!$B$6:$B$30,MATCH(E786,Rates!$A$6:$A$30,0)),"Not in rate table"))</f>
        <v/>
      </c>
      <c r="I786" s="22" t="str">
        <f aca="false">IF(E786="","",IFERROR(IF(F786&lt;=INDEX(Rates!$C$6:$C$30,MATCH(E786,Rates!$A$6:$A$30,0)),0,IF(D786="Yes",INDEX(Rates!$D$6:$D$30,MATCH(E786,Rates!$A$6:$A$30,0)),INDEX(Rates!$E$6:$E$30,MATCH(E786,Rates!$A$6:$A$30,0)))),0))</f>
        <v/>
      </c>
      <c r="J786" s="23" t="str">
        <f aca="false">IF(E786="","",ROUND(F786*I786,0))</f>
        <v/>
      </c>
      <c r="K786" s="24" t="str">
        <f aca="false">IF(OR(G786="",J786=0),"",IF(MONTH(G786)=3,DATE(YEAR(G786),Settings!$C$9,Settings!$C$8),DATE(YEAR(G786),MONTH(G786)+1,Settings!$C$7)))</f>
        <v/>
      </c>
      <c r="L786" s="21"/>
      <c r="M786" s="8"/>
      <c r="N786" s="10" t="str">
        <f aca="false">IF(E786="","",IF(J786=0,"Below threshold",IF(L786="",IF(Settings!$C$11&gt;K786,"Overdue - not deposited","Pending (not yet due)"),IF(L786&lt;=K786,"Deposited on time","Deposited late"))))</f>
        <v/>
      </c>
      <c r="O786" s="25" t="str">
        <f aca="false">IF(OR(J786="",J786=0,G786=""),"",IF(N786="Deposited on time",0,IF(N786="Pending (not yet due)",0,MAX(0,(YEAR(IF(L786="",Settings!$C$11,L786))-YEAR(G786))*12+MONTH(IF(L786="",Settings!$C$11,L786))-MONTH(G786)+1))))</f>
        <v/>
      </c>
      <c r="P786" s="23" t="str">
        <f aca="false">IF(O786="","",ROUND(J786*Settings!$C$10*O786,0))</f>
        <v/>
      </c>
    </row>
    <row r="787" customFormat="false" ht="15" hidden="false" customHeight="false" outlineLevel="0" collapsed="false">
      <c r="A787" s="8"/>
      <c r="B787" s="8"/>
      <c r="C787" s="8"/>
      <c r="D787" s="8"/>
      <c r="E787" s="8"/>
      <c r="F787" s="18"/>
      <c r="G787" s="21"/>
      <c r="H787" s="11" t="str">
        <f aca="false">IF(E787="","",IFERROR(INDEX(Rates!$B$6:$B$30,MATCH(E787,Rates!$A$6:$A$30,0)),"Not in rate table"))</f>
        <v/>
      </c>
      <c r="I787" s="22" t="str">
        <f aca="false">IF(E787="","",IFERROR(IF(F787&lt;=INDEX(Rates!$C$6:$C$30,MATCH(E787,Rates!$A$6:$A$30,0)),0,IF(D787="Yes",INDEX(Rates!$D$6:$D$30,MATCH(E787,Rates!$A$6:$A$30,0)),INDEX(Rates!$E$6:$E$30,MATCH(E787,Rates!$A$6:$A$30,0)))),0))</f>
        <v/>
      </c>
      <c r="J787" s="23" t="str">
        <f aca="false">IF(E787="","",ROUND(F787*I787,0))</f>
        <v/>
      </c>
      <c r="K787" s="24" t="str">
        <f aca="false">IF(OR(G787="",J787=0),"",IF(MONTH(G787)=3,DATE(YEAR(G787),Settings!$C$9,Settings!$C$8),DATE(YEAR(G787),MONTH(G787)+1,Settings!$C$7)))</f>
        <v/>
      </c>
      <c r="L787" s="21"/>
      <c r="M787" s="8"/>
      <c r="N787" s="10" t="str">
        <f aca="false">IF(E787="","",IF(J787=0,"Below threshold",IF(L787="",IF(Settings!$C$11&gt;K787,"Overdue - not deposited","Pending (not yet due)"),IF(L787&lt;=K787,"Deposited on time","Deposited late"))))</f>
        <v/>
      </c>
      <c r="O787" s="25" t="str">
        <f aca="false">IF(OR(J787="",J787=0,G787=""),"",IF(N787="Deposited on time",0,IF(N787="Pending (not yet due)",0,MAX(0,(YEAR(IF(L787="",Settings!$C$11,L787))-YEAR(G787))*12+MONTH(IF(L787="",Settings!$C$11,L787))-MONTH(G787)+1))))</f>
        <v/>
      </c>
      <c r="P787" s="23" t="str">
        <f aca="false">IF(O787="","",ROUND(J787*Settings!$C$10*O787,0))</f>
        <v/>
      </c>
    </row>
    <row r="788" customFormat="false" ht="15" hidden="false" customHeight="false" outlineLevel="0" collapsed="false">
      <c r="A788" s="8"/>
      <c r="B788" s="8"/>
      <c r="C788" s="8"/>
      <c r="D788" s="8"/>
      <c r="E788" s="8"/>
      <c r="F788" s="18"/>
      <c r="G788" s="21"/>
      <c r="H788" s="11" t="str">
        <f aca="false">IF(E788="","",IFERROR(INDEX(Rates!$B$6:$B$30,MATCH(E788,Rates!$A$6:$A$30,0)),"Not in rate table"))</f>
        <v/>
      </c>
      <c r="I788" s="22" t="str">
        <f aca="false">IF(E788="","",IFERROR(IF(F788&lt;=INDEX(Rates!$C$6:$C$30,MATCH(E788,Rates!$A$6:$A$30,0)),0,IF(D788="Yes",INDEX(Rates!$D$6:$D$30,MATCH(E788,Rates!$A$6:$A$30,0)),INDEX(Rates!$E$6:$E$30,MATCH(E788,Rates!$A$6:$A$30,0)))),0))</f>
        <v/>
      </c>
      <c r="J788" s="23" t="str">
        <f aca="false">IF(E788="","",ROUND(F788*I788,0))</f>
        <v/>
      </c>
      <c r="K788" s="24" t="str">
        <f aca="false">IF(OR(G788="",J788=0),"",IF(MONTH(G788)=3,DATE(YEAR(G788),Settings!$C$9,Settings!$C$8),DATE(YEAR(G788),MONTH(G788)+1,Settings!$C$7)))</f>
        <v/>
      </c>
      <c r="L788" s="21"/>
      <c r="M788" s="8"/>
      <c r="N788" s="10" t="str">
        <f aca="false">IF(E788="","",IF(J788=0,"Below threshold",IF(L788="",IF(Settings!$C$11&gt;K788,"Overdue - not deposited","Pending (not yet due)"),IF(L788&lt;=K788,"Deposited on time","Deposited late"))))</f>
        <v/>
      </c>
      <c r="O788" s="25" t="str">
        <f aca="false">IF(OR(J788="",J788=0,G788=""),"",IF(N788="Deposited on time",0,IF(N788="Pending (not yet due)",0,MAX(0,(YEAR(IF(L788="",Settings!$C$11,L788))-YEAR(G788))*12+MONTH(IF(L788="",Settings!$C$11,L788))-MONTH(G788)+1))))</f>
        <v/>
      </c>
      <c r="P788" s="23" t="str">
        <f aca="false">IF(O788="","",ROUND(J788*Settings!$C$10*O788,0))</f>
        <v/>
      </c>
    </row>
    <row r="789" customFormat="false" ht="15" hidden="false" customHeight="false" outlineLevel="0" collapsed="false">
      <c r="A789" s="8"/>
      <c r="B789" s="8"/>
      <c r="C789" s="8"/>
      <c r="D789" s="8"/>
      <c r="E789" s="8"/>
      <c r="F789" s="18"/>
      <c r="G789" s="21"/>
      <c r="H789" s="11" t="str">
        <f aca="false">IF(E789="","",IFERROR(INDEX(Rates!$B$6:$B$30,MATCH(E789,Rates!$A$6:$A$30,0)),"Not in rate table"))</f>
        <v/>
      </c>
      <c r="I789" s="22" t="str">
        <f aca="false">IF(E789="","",IFERROR(IF(F789&lt;=INDEX(Rates!$C$6:$C$30,MATCH(E789,Rates!$A$6:$A$30,0)),0,IF(D789="Yes",INDEX(Rates!$D$6:$D$30,MATCH(E789,Rates!$A$6:$A$30,0)),INDEX(Rates!$E$6:$E$30,MATCH(E789,Rates!$A$6:$A$30,0)))),0))</f>
        <v/>
      </c>
      <c r="J789" s="23" t="str">
        <f aca="false">IF(E789="","",ROUND(F789*I789,0))</f>
        <v/>
      </c>
      <c r="K789" s="24" t="str">
        <f aca="false">IF(OR(G789="",J789=0),"",IF(MONTH(G789)=3,DATE(YEAR(G789),Settings!$C$9,Settings!$C$8),DATE(YEAR(G789),MONTH(G789)+1,Settings!$C$7)))</f>
        <v/>
      </c>
      <c r="L789" s="21"/>
      <c r="M789" s="8"/>
      <c r="N789" s="10" t="str">
        <f aca="false">IF(E789="","",IF(J789=0,"Below threshold",IF(L789="",IF(Settings!$C$11&gt;K789,"Overdue - not deposited","Pending (not yet due)"),IF(L789&lt;=K789,"Deposited on time","Deposited late"))))</f>
        <v/>
      </c>
      <c r="O789" s="25" t="str">
        <f aca="false">IF(OR(J789="",J789=0,G789=""),"",IF(N789="Deposited on time",0,IF(N789="Pending (not yet due)",0,MAX(0,(YEAR(IF(L789="",Settings!$C$11,L789))-YEAR(G789))*12+MONTH(IF(L789="",Settings!$C$11,L789))-MONTH(G789)+1))))</f>
        <v/>
      </c>
      <c r="P789" s="23" t="str">
        <f aca="false">IF(O789="","",ROUND(J789*Settings!$C$10*O789,0))</f>
        <v/>
      </c>
    </row>
    <row r="790" customFormat="false" ht="15" hidden="false" customHeight="false" outlineLevel="0" collapsed="false">
      <c r="A790" s="8"/>
      <c r="B790" s="8"/>
      <c r="C790" s="8"/>
      <c r="D790" s="8"/>
      <c r="E790" s="8"/>
      <c r="F790" s="18"/>
      <c r="G790" s="21"/>
      <c r="H790" s="11" t="str">
        <f aca="false">IF(E790="","",IFERROR(INDEX(Rates!$B$6:$B$30,MATCH(E790,Rates!$A$6:$A$30,0)),"Not in rate table"))</f>
        <v/>
      </c>
      <c r="I790" s="22" t="str">
        <f aca="false">IF(E790="","",IFERROR(IF(F790&lt;=INDEX(Rates!$C$6:$C$30,MATCH(E790,Rates!$A$6:$A$30,0)),0,IF(D790="Yes",INDEX(Rates!$D$6:$D$30,MATCH(E790,Rates!$A$6:$A$30,0)),INDEX(Rates!$E$6:$E$30,MATCH(E790,Rates!$A$6:$A$30,0)))),0))</f>
        <v/>
      </c>
      <c r="J790" s="23" t="str">
        <f aca="false">IF(E790="","",ROUND(F790*I790,0))</f>
        <v/>
      </c>
      <c r="K790" s="24" t="str">
        <f aca="false">IF(OR(G790="",J790=0),"",IF(MONTH(G790)=3,DATE(YEAR(G790),Settings!$C$9,Settings!$C$8),DATE(YEAR(G790),MONTH(G790)+1,Settings!$C$7)))</f>
        <v/>
      </c>
      <c r="L790" s="21"/>
      <c r="M790" s="8"/>
      <c r="N790" s="10" t="str">
        <f aca="false">IF(E790="","",IF(J790=0,"Below threshold",IF(L790="",IF(Settings!$C$11&gt;K790,"Overdue - not deposited","Pending (not yet due)"),IF(L790&lt;=K790,"Deposited on time","Deposited late"))))</f>
        <v/>
      </c>
      <c r="O790" s="25" t="str">
        <f aca="false">IF(OR(J790="",J790=0,G790=""),"",IF(N790="Deposited on time",0,IF(N790="Pending (not yet due)",0,MAX(0,(YEAR(IF(L790="",Settings!$C$11,L790))-YEAR(G790))*12+MONTH(IF(L790="",Settings!$C$11,L790))-MONTH(G790)+1))))</f>
        <v/>
      </c>
      <c r="P790" s="23" t="str">
        <f aca="false">IF(O790="","",ROUND(J790*Settings!$C$10*O790,0))</f>
        <v/>
      </c>
    </row>
    <row r="791" customFormat="false" ht="15" hidden="false" customHeight="false" outlineLevel="0" collapsed="false">
      <c r="A791" s="8"/>
      <c r="B791" s="8"/>
      <c r="C791" s="8"/>
      <c r="D791" s="8"/>
      <c r="E791" s="8"/>
      <c r="F791" s="18"/>
      <c r="G791" s="21"/>
      <c r="H791" s="11" t="str">
        <f aca="false">IF(E791="","",IFERROR(INDEX(Rates!$B$6:$B$30,MATCH(E791,Rates!$A$6:$A$30,0)),"Not in rate table"))</f>
        <v/>
      </c>
      <c r="I791" s="22" t="str">
        <f aca="false">IF(E791="","",IFERROR(IF(F791&lt;=INDEX(Rates!$C$6:$C$30,MATCH(E791,Rates!$A$6:$A$30,0)),0,IF(D791="Yes",INDEX(Rates!$D$6:$D$30,MATCH(E791,Rates!$A$6:$A$30,0)),INDEX(Rates!$E$6:$E$30,MATCH(E791,Rates!$A$6:$A$30,0)))),0))</f>
        <v/>
      </c>
      <c r="J791" s="23" t="str">
        <f aca="false">IF(E791="","",ROUND(F791*I791,0))</f>
        <v/>
      </c>
      <c r="K791" s="24" t="str">
        <f aca="false">IF(OR(G791="",J791=0),"",IF(MONTH(G791)=3,DATE(YEAR(G791),Settings!$C$9,Settings!$C$8),DATE(YEAR(G791),MONTH(G791)+1,Settings!$C$7)))</f>
        <v/>
      </c>
      <c r="L791" s="21"/>
      <c r="M791" s="8"/>
      <c r="N791" s="10" t="str">
        <f aca="false">IF(E791="","",IF(J791=0,"Below threshold",IF(L791="",IF(Settings!$C$11&gt;K791,"Overdue - not deposited","Pending (not yet due)"),IF(L791&lt;=K791,"Deposited on time","Deposited late"))))</f>
        <v/>
      </c>
      <c r="O791" s="25" t="str">
        <f aca="false">IF(OR(J791="",J791=0,G791=""),"",IF(N791="Deposited on time",0,IF(N791="Pending (not yet due)",0,MAX(0,(YEAR(IF(L791="",Settings!$C$11,L791))-YEAR(G791))*12+MONTH(IF(L791="",Settings!$C$11,L791))-MONTH(G791)+1))))</f>
        <v/>
      </c>
      <c r="P791" s="23" t="str">
        <f aca="false">IF(O791="","",ROUND(J791*Settings!$C$10*O791,0))</f>
        <v/>
      </c>
    </row>
    <row r="792" customFormat="false" ht="15" hidden="false" customHeight="false" outlineLevel="0" collapsed="false">
      <c r="A792" s="8"/>
      <c r="B792" s="8"/>
      <c r="C792" s="8"/>
      <c r="D792" s="8"/>
      <c r="E792" s="8"/>
      <c r="F792" s="18"/>
      <c r="G792" s="21"/>
      <c r="H792" s="11" t="str">
        <f aca="false">IF(E792="","",IFERROR(INDEX(Rates!$B$6:$B$30,MATCH(E792,Rates!$A$6:$A$30,0)),"Not in rate table"))</f>
        <v/>
      </c>
      <c r="I792" s="22" t="str">
        <f aca="false">IF(E792="","",IFERROR(IF(F792&lt;=INDEX(Rates!$C$6:$C$30,MATCH(E792,Rates!$A$6:$A$30,0)),0,IF(D792="Yes",INDEX(Rates!$D$6:$D$30,MATCH(E792,Rates!$A$6:$A$30,0)),INDEX(Rates!$E$6:$E$30,MATCH(E792,Rates!$A$6:$A$30,0)))),0))</f>
        <v/>
      </c>
      <c r="J792" s="23" t="str">
        <f aca="false">IF(E792="","",ROUND(F792*I792,0))</f>
        <v/>
      </c>
      <c r="K792" s="24" t="str">
        <f aca="false">IF(OR(G792="",J792=0),"",IF(MONTH(G792)=3,DATE(YEAR(G792),Settings!$C$9,Settings!$C$8),DATE(YEAR(G792),MONTH(G792)+1,Settings!$C$7)))</f>
        <v/>
      </c>
      <c r="L792" s="21"/>
      <c r="M792" s="8"/>
      <c r="N792" s="10" t="str">
        <f aca="false">IF(E792="","",IF(J792=0,"Below threshold",IF(L792="",IF(Settings!$C$11&gt;K792,"Overdue - not deposited","Pending (not yet due)"),IF(L792&lt;=K792,"Deposited on time","Deposited late"))))</f>
        <v/>
      </c>
      <c r="O792" s="25" t="str">
        <f aca="false">IF(OR(J792="",J792=0,G792=""),"",IF(N792="Deposited on time",0,IF(N792="Pending (not yet due)",0,MAX(0,(YEAR(IF(L792="",Settings!$C$11,L792))-YEAR(G792))*12+MONTH(IF(L792="",Settings!$C$11,L792))-MONTH(G792)+1))))</f>
        <v/>
      </c>
      <c r="P792" s="23" t="str">
        <f aca="false">IF(O792="","",ROUND(J792*Settings!$C$10*O792,0))</f>
        <v/>
      </c>
    </row>
    <row r="793" customFormat="false" ht="15" hidden="false" customHeight="false" outlineLevel="0" collapsed="false">
      <c r="A793" s="8"/>
      <c r="B793" s="8"/>
      <c r="C793" s="8"/>
      <c r="D793" s="8"/>
      <c r="E793" s="8"/>
      <c r="F793" s="18"/>
      <c r="G793" s="21"/>
      <c r="H793" s="11" t="str">
        <f aca="false">IF(E793="","",IFERROR(INDEX(Rates!$B$6:$B$30,MATCH(E793,Rates!$A$6:$A$30,0)),"Not in rate table"))</f>
        <v/>
      </c>
      <c r="I793" s="22" t="str">
        <f aca="false">IF(E793="","",IFERROR(IF(F793&lt;=INDEX(Rates!$C$6:$C$30,MATCH(E793,Rates!$A$6:$A$30,0)),0,IF(D793="Yes",INDEX(Rates!$D$6:$D$30,MATCH(E793,Rates!$A$6:$A$30,0)),INDEX(Rates!$E$6:$E$30,MATCH(E793,Rates!$A$6:$A$30,0)))),0))</f>
        <v/>
      </c>
      <c r="J793" s="23" t="str">
        <f aca="false">IF(E793="","",ROUND(F793*I793,0))</f>
        <v/>
      </c>
      <c r="K793" s="24" t="str">
        <f aca="false">IF(OR(G793="",J793=0),"",IF(MONTH(G793)=3,DATE(YEAR(G793),Settings!$C$9,Settings!$C$8),DATE(YEAR(G793),MONTH(G793)+1,Settings!$C$7)))</f>
        <v/>
      </c>
      <c r="L793" s="21"/>
      <c r="M793" s="8"/>
      <c r="N793" s="10" t="str">
        <f aca="false">IF(E793="","",IF(J793=0,"Below threshold",IF(L793="",IF(Settings!$C$11&gt;K793,"Overdue - not deposited","Pending (not yet due)"),IF(L793&lt;=K793,"Deposited on time","Deposited late"))))</f>
        <v/>
      </c>
      <c r="O793" s="25" t="str">
        <f aca="false">IF(OR(J793="",J793=0,G793=""),"",IF(N793="Deposited on time",0,IF(N793="Pending (not yet due)",0,MAX(0,(YEAR(IF(L793="",Settings!$C$11,L793))-YEAR(G793))*12+MONTH(IF(L793="",Settings!$C$11,L793))-MONTH(G793)+1))))</f>
        <v/>
      </c>
      <c r="P793" s="23" t="str">
        <f aca="false">IF(O793="","",ROUND(J793*Settings!$C$10*O793,0))</f>
        <v/>
      </c>
    </row>
    <row r="794" customFormat="false" ht="15" hidden="false" customHeight="false" outlineLevel="0" collapsed="false">
      <c r="A794" s="8"/>
      <c r="B794" s="8"/>
      <c r="C794" s="8"/>
      <c r="D794" s="8"/>
      <c r="E794" s="8"/>
      <c r="F794" s="18"/>
      <c r="G794" s="21"/>
      <c r="H794" s="11" t="str">
        <f aca="false">IF(E794="","",IFERROR(INDEX(Rates!$B$6:$B$30,MATCH(E794,Rates!$A$6:$A$30,0)),"Not in rate table"))</f>
        <v/>
      </c>
      <c r="I794" s="22" t="str">
        <f aca="false">IF(E794="","",IFERROR(IF(F794&lt;=INDEX(Rates!$C$6:$C$30,MATCH(E794,Rates!$A$6:$A$30,0)),0,IF(D794="Yes",INDEX(Rates!$D$6:$D$30,MATCH(E794,Rates!$A$6:$A$30,0)),INDEX(Rates!$E$6:$E$30,MATCH(E794,Rates!$A$6:$A$30,0)))),0))</f>
        <v/>
      </c>
      <c r="J794" s="23" t="str">
        <f aca="false">IF(E794="","",ROUND(F794*I794,0))</f>
        <v/>
      </c>
      <c r="K794" s="24" t="str">
        <f aca="false">IF(OR(G794="",J794=0),"",IF(MONTH(G794)=3,DATE(YEAR(G794),Settings!$C$9,Settings!$C$8),DATE(YEAR(G794),MONTH(G794)+1,Settings!$C$7)))</f>
        <v/>
      </c>
      <c r="L794" s="21"/>
      <c r="M794" s="8"/>
      <c r="N794" s="10" t="str">
        <f aca="false">IF(E794="","",IF(J794=0,"Below threshold",IF(L794="",IF(Settings!$C$11&gt;K794,"Overdue - not deposited","Pending (not yet due)"),IF(L794&lt;=K794,"Deposited on time","Deposited late"))))</f>
        <v/>
      </c>
      <c r="O794" s="25" t="str">
        <f aca="false">IF(OR(J794="",J794=0,G794=""),"",IF(N794="Deposited on time",0,IF(N794="Pending (not yet due)",0,MAX(0,(YEAR(IF(L794="",Settings!$C$11,L794))-YEAR(G794))*12+MONTH(IF(L794="",Settings!$C$11,L794))-MONTH(G794)+1))))</f>
        <v/>
      </c>
      <c r="P794" s="23" t="str">
        <f aca="false">IF(O794="","",ROUND(J794*Settings!$C$10*O794,0))</f>
        <v/>
      </c>
    </row>
    <row r="795" customFormat="false" ht="15" hidden="false" customHeight="false" outlineLevel="0" collapsed="false">
      <c r="A795" s="8"/>
      <c r="B795" s="8"/>
      <c r="C795" s="8"/>
      <c r="D795" s="8"/>
      <c r="E795" s="8"/>
      <c r="F795" s="18"/>
      <c r="G795" s="21"/>
      <c r="H795" s="11" t="str">
        <f aca="false">IF(E795="","",IFERROR(INDEX(Rates!$B$6:$B$30,MATCH(E795,Rates!$A$6:$A$30,0)),"Not in rate table"))</f>
        <v/>
      </c>
      <c r="I795" s="22" t="str">
        <f aca="false">IF(E795="","",IFERROR(IF(F795&lt;=INDEX(Rates!$C$6:$C$30,MATCH(E795,Rates!$A$6:$A$30,0)),0,IF(D795="Yes",INDEX(Rates!$D$6:$D$30,MATCH(E795,Rates!$A$6:$A$30,0)),INDEX(Rates!$E$6:$E$30,MATCH(E795,Rates!$A$6:$A$30,0)))),0))</f>
        <v/>
      </c>
      <c r="J795" s="23" t="str">
        <f aca="false">IF(E795="","",ROUND(F795*I795,0))</f>
        <v/>
      </c>
      <c r="K795" s="24" t="str">
        <f aca="false">IF(OR(G795="",J795=0),"",IF(MONTH(G795)=3,DATE(YEAR(G795),Settings!$C$9,Settings!$C$8),DATE(YEAR(G795),MONTH(G795)+1,Settings!$C$7)))</f>
        <v/>
      </c>
      <c r="L795" s="21"/>
      <c r="M795" s="8"/>
      <c r="N795" s="10" t="str">
        <f aca="false">IF(E795="","",IF(J795=0,"Below threshold",IF(L795="",IF(Settings!$C$11&gt;K795,"Overdue - not deposited","Pending (not yet due)"),IF(L795&lt;=K795,"Deposited on time","Deposited late"))))</f>
        <v/>
      </c>
      <c r="O795" s="25" t="str">
        <f aca="false">IF(OR(J795="",J795=0,G795=""),"",IF(N795="Deposited on time",0,IF(N795="Pending (not yet due)",0,MAX(0,(YEAR(IF(L795="",Settings!$C$11,L795))-YEAR(G795))*12+MONTH(IF(L795="",Settings!$C$11,L795))-MONTH(G795)+1))))</f>
        <v/>
      </c>
      <c r="P795" s="23" t="str">
        <f aca="false">IF(O795="","",ROUND(J795*Settings!$C$10*O795,0))</f>
        <v/>
      </c>
    </row>
    <row r="796" customFormat="false" ht="15" hidden="false" customHeight="false" outlineLevel="0" collapsed="false">
      <c r="A796" s="8"/>
      <c r="B796" s="8"/>
      <c r="C796" s="8"/>
      <c r="D796" s="8"/>
      <c r="E796" s="8"/>
      <c r="F796" s="18"/>
      <c r="G796" s="21"/>
      <c r="H796" s="11" t="str">
        <f aca="false">IF(E796="","",IFERROR(INDEX(Rates!$B$6:$B$30,MATCH(E796,Rates!$A$6:$A$30,0)),"Not in rate table"))</f>
        <v/>
      </c>
      <c r="I796" s="22" t="str">
        <f aca="false">IF(E796="","",IFERROR(IF(F796&lt;=INDEX(Rates!$C$6:$C$30,MATCH(E796,Rates!$A$6:$A$30,0)),0,IF(D796="Yes",INDEX(Rates!$D$6:$D$30,MATCH(E796,Rates!$A$6:$A$30,0)),INDEX(Rates!$E$6:$E$30,MATCH(E796,Rates!$A$6:$A$30,0)))),0))</f>
        <v/>
      </c>
      <c r="J796" s="23" t="str">
        <f aca="false">IF(E796="","",ROUND(F796*I796,0))</f>
        <v/>
      </c>
      <c r="K796" s="24" t="str">
        <f aca="false">IF(OR(G796="",J796=0),"",IF(MONTH(G796)=3,DATE(YEAR(G796),Settings!$C$9,Settings!$C$8),DATE(YEAR(G796),MONTH(G796)+1,Settings!$C$7)))</f>
        <v/>
      </c>
      <c r="L796" s="21"/>
      <c r="M796" s="8"/>
      <c r="N796" s="10" t="str">
        <f aca="false">IF(E796="","",IF(J796=0,"Below threshold",IF(L796="",IF(Settings!$C$11&gt;K796,"Overdue - not deposited","Pending (not yet due)"),IF(L796&lt;=K796,"Deposited on time","Deposited late"))))</f>
        <v/>
      </c>
      <c r="O796" s="25" t="str">
        <f aca="false">IF(OR(J796="",J796=0,G796=""),"",IF(N796="Deposited on time",0,IF(N796="Pending (not yet due)",0,MAX(0,(YEAR(IF(L796="",Settings!$C$11,L796))-YEAR(G796))*12+MONTH(IF(L796="",Settings!$C$11,L796))-MONTH(G796)+1))))</f>
        <v/>
      </c>
      <c r="P796" s="23" t="str">
        <f aca="false">IF(O796="","",ROUND(J796*Settings!$C$10*O796,0))</f>
        <v/>
      </c>
    </row>
    <row r="797" customFormat="false" ht="15" hidden="false" customHeight="false" outlineLevel="0" collapsed="false">
      <c r="A797" s="8"/>
      <c r="B797" s="8"/>
      <c r="C797" s="8"/>
      <c r="D797" s="8"/>
      <c r="E797" s="8"/>
      <c r="F797" s="18"/>
      <c r="G797" s="21"/>
      <c r="H797" s="11" t="str">
        <f aca="false">IF(E797="","",IFERROR(INDEX(Rates!$B$6:$B$30,MATCH(E797,Rates!$A$6:$A$30,0)),"Not in rate table"))</f>
        <v/>
      </c>
      <c r="I797" s="22" t="str">
        <f aca="false">IF(E797="","",IFERROR(IF(F797&lt;=INDEX(Rates!$C$6:$C$30,MATCH(E797,Rates!$A$6:$A$30,0)),0,IF(D797="Yes",INDEX(Rates!$D$6:$D$30,MATCH(E797,Rates!$A$6:$A$30,0)),INDEX(Rates!$E$6:$E$30,MATCH(E797,Rates!$A$6:$A$30,0)))),0))</f>
        <v/>
      </c>
      <c r="J797" s="23" t="str">
        <f aca="false">IF(E797="","",ROUND(F797*I797,0))</f>
        <v/>
      </c>
      <c r="K797" s="24" t="str">
        <f aca="false">IF(OR(G797="",J797=0),"",IF(MONTH(G797)=3,DATE(YEAR(G797),Settings!$C$9,Settings!$C$8),DATE(YEAR(G797),MONTH(G797)+1,Settings!$C$7)))</f>
        <v/>
      </c>
      <c r="L797" s="21"/>
      <c r="M797" s="8"/>
      <c r="N797" s="10" t="str">
        <f aca="false">IF(E797="","",IF(J797=0,"Below threshold",IF(L797="",IF(Settings!$C$11&gt;K797,"Overdue - not deposited","Pending (not yet due)"),IF(L797&lt;=K797,"Deposited on time","Deposited late"))))</f>
        <v/>
      </c>
      <c r="O797" s="25" t="str">
        <f aca="false">IF(OR(J797="",J797=0,G797=""),"",IF(N797="Deposited on time",0,IF(N797="Pending (not yet due)",0,MAX(0,(YEAR(IF(L797="",Settings!$C$11,L797))-YEAR(G797))*12+MONTH(IF(L797="",Settings!$C$11,L797))-MONTH(G797)+1))))</f>
        <v/>
      </c>
      <c r="P797" s="23" t="str">
        <f aca="false">IF(O797="","",ROUND(J797*Settings!$C$10*O797,0))</f>
        <v/>
      </c>
    </row>
    <row r="798" customFormat="false" ht="15" hidden="false" customHeight="false" outlineLevel="0" collapsed="false">
      <c r="A798" s="8"/>
      <c r="B798" s="8"/>
      <c r="C798" s="8"/>
      <c r="D798" s="8"/>
      <c r="E798" s="8"/>
      <c r="F798" s="18"/>
      <c r="G798" s="21"/>
      <c r="H798" s="11" t="str">
        <f aca="false">IF(E798="","",IFERROR(INDEX(Rates!$B$6:$B$30,MATCH(E798,Rates!$A$6:$A$30,0)),"Not in rate table"))</f>
        <v/>
      </c>
      <c r="I798" s="22" t="str">
        <f aca="false">IF(E798="","",IFERROR(IF(F798&lt;=INDEX(Rates!$C$6:$C$30,MATCH(E798,Rates!$A$6:$A$30,0)),0,IF(D798="Yes",INDEX(Rates!$D$6:$D$30,MATCH(E798,Rates!$A$6:$A$30,0)),INDEX(Rates!$E$6:$E$30,MATCH(E798,Rates!$A$6:$A$30,0)))),0))</f>
        <v/>
      </c>
      <c r="J798" s="23" t="str">
        <f aca="false">IF(E798="","",ROUND(F798*I798,0))</f>
        <v/>
      </c>
      <c r="K798" s="24" t="str">
        <f aca="false">IF(OR(G798="",J798=0),"",IF(MONTH(G798)=3,DATE(YEAR(G798),Settings!$C$9,Settings!$C$8),DATE(YEAR(G798),MONTH(G798)+1,Settings!$C$7)))</f>
        <v/>
      </c>
      <c r="L798" s="21"/>
      <c r="M798" s="8"/>
      <c r="N798" s="10" t="str">
        <f aca="false">IF(E798="","",IF(J798=0,"Below threshold",IF(L798="",IF(Settings!$C$11&gt;K798,"Overdue - not deposited","Pending (not yet due)"),IF(L798&lt;=K798,"Deposited on time","Deposited late"))))</f>
        <v/>
      </c>
      <c r="O798" s="25" t="str">
        <f aca="false">IF(OR(J798="",J798=0,G798=""),"",IF(N798="Deposited on time",0,IF(N798="Pending (not yet due)",0,MAX(0,(YEAR(IF(L798="",Settings!$C$11,L798))-YEAR(G798))*12+MONTH(IF(L798="",Settings!$C$11,L798))-MONTH(G798)+1))))</f>
        <v/>
      </c>
      <c r="P798" s="23" t="str">
        <f aca="false">IF(O798="","",ROUND(J798*Settings!$C$10*O798,0))</f>
        <v/>
      </c>
    </row>
    <row r="799" customFormat="false" ht="15" hidden="false" customHeight="false" outlineLevel="0" collapsed="false">
      <c r="A799" s="8"/>
      <c r="B799" s="8"/>
      <c r="C799" s="8"/>
      <c r="D799" s="8"/>
      <c r="E799" s="8"/>
      <c r="F799" s="18"/>
      <c r="G799" s="21"/>
      <c r="H799" s="11" t="str">
        <f aca="false">IF(E799="","",IFERROR(INDEX(Rates!$B$6:$B$30,MATCH(E799,Rates!$A$6:$A$30,0)),"Not in rate table"))</f>
        <v/>
      </c>
      <c r="I799" s="22" t="str">
        <f aca="false">IF(E799="","",IFERROR(IF(F799&lt;=INDEX(Rates!$C$6:$C$30,MATCH(E799,Rates!$A$6:$A$30,0)),0,IF(D799="Yes",INDEX(Rates!$D$6:$D$30,MATCH(E799,Rates!$A$6:$A$30,0)),INDEX(Rates!$E$6:$E$30,MATCH(E799,Rates!$A$6:$A$30,0)))),0))</f>
        <v/>
      </c>
      <c r="J799" s="23" t="str">
        <f aca="false">IF(E799="","",ROUND(F799*I799,0))</f>
        <v/>
      </c>
      <c r="K799" s="24" t="str">
        <f aca="false">IF(OR(G799="",J799=0),"",IF(MONTH(G799)=3,DATE(YEAR(G799),Settings!$C$9,Settings!$C$8),DATE(YEAR(G799),MONTH(G799)+1,Settings!$C$7)))</f>
        <v/>
      </c>
      <c r="L799" s="21"/>
      <c r="M799" s="8"/>
      <c r="N799" s="10" t="str">
        <f aca="false">IF(E799="","",IF(J799=0,"Below threshold",IF(L799="",IF(Settings!$C$11&gt;K799,"Overdue - not deposited","Pending (not yet due)"),IF(L799&lt;=K799,"Deposited on time","Deposited late"))))</f>
        <v/>
      </c>
      <c r="O799" s="25" t="str">
        <f aca="false">IF(OR(J799="",J799=0,G799=""),"",IF(N799="Deposited on time",0,IF(N799="Pending (not yet due)",0,MAX(0,(YEAR(IF(L799="",Settings!$C$11,L799))-YEAR(G799))*12+MONTH(IF(L799="",Settings!$C$11,L799))-MONTH(G799)+1))))</f>
        <v/>
      </c>
      <c r="P799" s="23" t="str">
        <f aca="false">IF(O799="","",ROUND(J799*Settings!$C$10*O799,0))</f>
        <v/>
      </c>
    </row>
    <row r="800" customFormat="false" ht="15" hidden="false" customHeight="false" outlineLevel="0" collapsed="false">
      <c r="A800" s="8"/>
      <c r="B800" s="8"/>
      <c r="C800" s="8"/>
      <c r="D800" s="8"/>
      <c r="E800" s="8"/>
      <c r="F800" s="18"/>
      <c r="G800" s="21"/>
      <c r="H800" s="11" t="str">
        <f aca="false">IF(E800="","",IFERROR(INDEX(Rates!$B$6:$B$30,MATCH(E800,Rates!$A$6:$A$30,0)),"Not in rate table"))</f>
        <v/>
      </c>
      <c r="I800" s="22" t="str">
        <f aca="false">IF(E800="","",IFERROR(IF(F800&lt;=INDEX(Rates!$C$6:$C$30,MATCH(E800,Rates!$A$6:$A$30,0)),0,IF(D800="Yes",INDEX(Rates!$D$6:$D$30,MATCH(E800,Rates!$A$6:$A$30,0)),INDEX(Rates!$E$6:$E$30,MATCH(E800,Rates!$A$6:$A$30,0)))),0))</f>
        <v/>
      </c>
      <c r="J800" s="23" t="str">
        <f aca="false">IF(E800="","",ROUND(F800*I800,0))</f>
        <v/>
      </c>
      <c r="K800" s="24" t="str">
        <f aca="false">IF(OR(G800="",J800=0),"",IF(MONTH(G800)=3,DATE(YEAR(G800),Settings!$C$9,Settings!$C$8),DATE(YEAR(G800),MONTH(G800)+1,Settings!$C$7)))</f>
        <v/>
      </c>
      <c r="L800" s="21"/>
      <c r="M800" s="8"/>
      <c r="N800" s="10" t="str">
        <f aca="false">IF(E800="","",IF(J800=0,"Below threshold",IF(L800="",IF(Settings!$C$11&gt;K800,"Overdue - not deposited","Pending (not yet due)"),IF(L800&lt;=K800,"Deposited on time","Deposited late"))))</f>
        <v/>
      </c>
      <c r="O800" s="25" t="str">
        <f aca="false">IF(OR(J800="",J800=0,G800=""),"",IF(N800="Deposited on time",0,IF(N800="Pending (not yet due)",0,MAX(0,(YEAR(IF(L800="",Settings!$C$11,L800))-YEAR(G800))*12+MONTH(IF(L800="",Settings!$C$11,L800))-MONTH(G800)+1))))</f>
        <v/>
      </c>
      <c r="P800" s="23" t="str">
        <f aca="false">IF(O800="","",ROUND(J800*Settings!$C$10*O800,0))</f>
        <v/>
      </c>
    </row>
    <row r="801" customFormat="false" ht="15" hidden="false" customHeight="false" outlineLevel="0" collapsed="false">
      <c r="A801" s="8"/>
      <c r="B801" s="8"/>
      <c r="C801" s="8"/>
      <c r="D801" s="8"/>
      <c r="E801" s="8"/>
      <c r="F801" s="18"/>
      <c r="G801" s="21"/>
      <c r="H801" s="11" t="str">
        <f aca="false">IF(E801="","",IFERROR(INDEX(Rates!$B$6:$B$30,MATCH(E801,Rates!$A$6:$A$30,0)),"Not in rate table"))</f>
        <v/>
      </c>
      <c r="I801" s="22" t="str">
        <f aca="false">IF(E801="","",IFERROR(IF(F801&lt;=INDEX(Rates!$C$6:$C$30,MATCH(E801,Rates!$A$6:$A$30,0)),0,IF(D801="Yes",INDEX(Rates!$D$6:$D$30,MATCH(E801,Rates!$A$6:$A$30,0)),INDEX(Rates!$E$6:$E$30,MATCH(E801,Rates!$A$6:$A$30,0)))),0))</f>
        <v/>
      </c>
      <c r="J801" s="23" t="str">
        <f aca="false">IF(E801="","",ROUND(F801*I801,0))</f>
        <v/>
      </c>
      <c r="K801" s="24" t="str">
        <f aca="false">IF(OR(G801="",J801=0),"",IF(MONTH(G801)=3,DATE(YEAR(G801),Settings!$C$9,Settings!$C$8),DATE(YEAR(G801),MONTH(G801)+1,Settings!$C$7)))</f>
        <v/>
      </c>
      <c r="L801" s="21"/>
      <c r="M801" s="8"/>
      <c r="N801" s="10" t="str">
        <f aca="false">IF(E801="","",IF(J801=0,"Below threshold",IF(L801="",IF(Settings!$C$11&gt;K801,"Overdue - not deposited","Pending (not yet due)"),IF(L801&lt;=K801,"Deposited on time","Deposited late"))))</f>
        <v/>
      </c>
      <c r="O801" s="25" t="str">
        <f aca="false">IF(OR(J801="",J801=0,G801=""),"",IF(N801="Deposited on time",0,IF(N801="Pending (not yet due)",0,MAX(0,(YEAR(IF(L801="",Settings!$C$11,L801))-YEAR(G801))*12+MONTH(IF(L801="",Settings!$C$11,L801))-MONTH(G801)+1))))</f>
        <v/>
      </c>
      <c r="P801" s="23" t="str">
        <f aca="false">IF(O801="","",ROUND(J801*Settings!$C$10*O801,0))</f>
        <v/>
      </c>
    </row>
    <row r="802" customFormat="false" ht="15" hidden="false" customHeight="false" outlineLevel="0" collapsed="false">
      <c r="A802" s="8"/>
      <c r="B802" s="8"/>
      <c r="C802" s="8"/>
      <c r="D802" s="8"/>
      <c r="E802" s="8"/>
      <c r="F802" s="18"/>
      <c r="G802" s="21"/>
      <c r="H802" s="11" t="str">
        <f aca="false">IF(E802="","",IFERROR(INDEX(Rates!$B$6:$B$30,MATCH(E802,Rates!$A$6:$A$30,0)),"Not in rate table"))</f>
        <v/>
      </c>
      <c r="I802" s="22" t="str">
        <f aca="false">IF(E802="","",IFERROR(IF(F802&lt;=INDEX(Rates!$C$6:$C$30,MATCH(E802,Rates!$A$6:$A$30,0)),0,IF(D802="Yes",INDEX(Rates!$D$6:$D$30,MATCH(E802,Rates!$A$6:$A$30,0)),INDEX(Rates!$E$6:$E$30,MATCH(E802,Rates!$A$6:$A$30,0)))),0))</f>
        <v/>
      </c>
      <c r="J802" s="23" t="str">
        <f aca="false">IF(E802="","",ROUND(F802*I802,0))</f>
        <v/>
      </c>
      <c r="K802" s="24" t="str">
        <f aca="false">IF(OR(G802="",J802=0),"",IF(MONTH(G802)=3,DATE(YEAR(G802),Settings!$C$9,Settings!$C$8),DATE(YEAR(G802),MONTH(G802)+1,Settings!$C$7)))</f>
        <v/>
      </c>
      <c r="L802" s="21"/>
      <c r="M802" s="8"/>
      <c r="N802" s="10" t="str">
        <f aca="false">IF(E802="","",IF(J802=0,"Below threshold",IF(L802="",IF(Settings!$C$11&gt;K802,"Overdue - not deposited","Pending (not yet due)"),IF(L802&lt;=K802,"Deposited on time","Deposited late"))))</f>
        <v/>
      </c>
      <c r="O802" s="25" t="str">
        <f aca="false">IF(OR(J802="",J802=0,G802=""),"",IF(N802="Deposited on time",0,IF(N802="Pending (not yet due)",0,MAX(0,(YEAR(IF(L802="",Settings!$C$11,L802))-YEAR(G802))*12+MONTH(IF(L802="",Settings!$C$11,L802))-MONTH(G802)+1))))</f>
        <v/>
      </c>
      <c r="P802" s="23" t="str">
        <f aca="false">IF(O802="","",ROUND(J802*Settings!$C$10*O802,0))</f>
        <v/>
      </c>
    </row>
    <row r="803" customFormat="false" ht="15" hidden="false" customHeight="false" outlineLevel="0" collapsed="false">
      <c r="A803" s="8"/>
      <c r="B803" s="8"/>
      <c r="C803" s="8"/>
      <c r="D803" s="8"/>
      <c r="E803" s="8"/>
      <c r="F803" s="18"/>
      <c r="G803" s="21"/>
      <c r="H803" s="11" t="str">
        <f aca="false">IF(E803="","",IFERROR(INDEX(Rates!$B$6:$B$30,MATCH(E803,Rates!$A$6:$A$30,0)),"Not in rate table"))</f>
        <v/>
      </c>
      <c r="I803" s="22" t="str">
        <f aca="false">IF(E803="","",IFERROR(IF(F803&lt;=INDEX(Rates!$C$6:$C$30,MATCH(E803,Rates!$A$6:$A$30,0)),0,IF(D803="Yes",INDEX(Rates!$D$6:$D$30,MATCH(E803,Rates!$A$6:$A$30,0)),INDEX(Rates!$E$6:$E$30,MATCH(E803,Rates!$A$6:$A$30,0)))),0))</f>
        <v/>
      </c>
      <c r="J803" s="23" t="str">
        <f aca="false">IF(E803="","",ROUND(F803*I803,0))</f>
        <v/>
      </c>
      <c r="K803" s="24" t="str">
        <f aca="false">IF(OR(G803="",J803=0),"",IF(MONTH(G803)=3,DATE(YEAR(G803),Settings!$C$9,Settings!$C$8),DATE(YEAR(G803),MONTH(G803)+1,Settings!$C$7)))</f>
        <v/>
      </c>
      <c r="L803" s="21"/>
      <c r="M803" s="8"/>
      <c r="N803" s="10" t="str">
        <f aca="false">IF(E803="","",IF(J803=0,"Below threshold",IF(L803="",IF(Settings!$C$11&gt;K803,"Overdue - not deposited","Pending (not yet due)"),IF(L803&lt;=K803,"Deposited on time","Deposited late"))))</f>
        <v/>
      </c>
      <c r="O803" s="25" t="str">
        <f aca="false">IF(OR(J803="",J803=0,G803=""),"",IF(N803="Deposited on time",0,IF(N803="Pending (not yet due)",0,MAX(0,(YEAR(IF(L803="",Settings!$C$11,L803))-YEAR(G803))*12+MONTH(IF(L803="",Settings!$C$11,L803))-MONTH(G803)+1))))</f>
        <v/>
      </c>
      <c r="P803" s="23" t="str">
        <f aca="false">IF(O803="","",ROUND(J803*Settings!$C$10*O803,0))</f>
        <v/>
      </c>
    </row>
    <row r="804" customFormat="false" ht="15" hidden="false" customHeight="false" outlineLevel="0" collapsed="false">
      <c r="A804" s="8"/>
      <c r="B804" s="8"/>
      <c r="C804" s="8"/>
      <c r="D804" s="8"/>
      <c r="E804" s="8"/>
      <c r="F804" s="18"/>
      <c r="G804" s="21"/>
      <c r="H804" s="11" t="str">
        <f aca="false">IF(E804="","",IFERROR(INDEX(Rates!$B$6:$B$30,MATCH(E804,Rates!$A$6:$A$30,0)),"Not in rate table"))</f>
        <v/>
      </c>
      <c r="I804" s="22" t="str">
        <f aca="false">IF(E804="","",IFERROR(IF(F804&lt;=INDEX(Rates!$C$6:$C$30,MATCH(E804,Rates!$A$6:$A$30,0)),0,IF(D804="Yes",INDEX(Rates!$D$6:$D$30,MATCH(E804,Rates!$A$6:$A$30,0)),INDEX(Rates!$E$6:$E$30,MATCH(E804,Rates!$A$6:$A$30,0)))),0))</f>
        <v/>
      </c>
      <c r="J804" s="23" t="str">
        <f aca="false">IF(E804="","",ROUND(F804*I804,0))</f>
        <v/>
      </c>
      <c r="K804" s="24" t="str">
        <f aca="false">IF(OR(G804="",J804=0),"",IF(MONTH(G804)=3,DATE(YEAR(G804),Settings!$C$9,Settings!$C$8),DATE(YEAR(G804),MONTH(G804)+1,Settings!$C$7)))</f>
        <v/>
      </c>
      <c r="L804" s="21"/>
      <c r="M804" s="8"/>
      <c r="N804" s="10" t="str">
        <f aca="false">IF(E804="","",IF(J804=0,"Below threshold",IF(L804="",IF(Settings!$C$11&gt;K804,"Overdue - not deposited","Pending (not yet due)"),IF(L804&lt;=K804,"Deposited on time","Deposited late"))))</f>
        <v/>
      </c>
      <c r="O804" s="25" t="str">
        <f aca="false">IF(OR(J804="",J804=0,G804=""),"",IF(N804="Deposited on time",0,IF(N804="Pending (not yet due)",0,MAX(0,(YEAR(IF(L804="",Settings!$C$11,L804))-YEAR(G804))*12+MONTH(IF(L804="",Settings!$C$11,L804))-MONTH(G804)+1))))</f>
        <v/>
      </c>
      <c r="P804" s="23" t="str">
        <f aca="false">IF(O804="","",ROUND(J804*Settings!$C$10*O804,0))</f>
        <v/>
      </c>
    </row>
    <row r="805" customFormat="false" ht="15" hidden="false" customHeight="false" outlineLevel="0" collapsed="false">
      <c r="A805" s="8"/>
      <c r="B805" s="8"/>
      <c r="C805" s="8"/>
      <c r="D805" s="8"/>
      <c r="E805" s="8"/>
      <c r="F805" s="18"/>
      <c r="G805" s="21"/>
      <c r="H805" s="11" t="str">
        <f aca="false">IF(E805="","",IFERROR(INDEX(Rates!$B$6:$B$30,MATCH(E805,Rates!$A$6:$A$30,0)),"Not in rate table"))</f>
        <v/>
      </c>
      <c r="I805" s="22" t="str">
        <f aca="false">IF(E805="","",IFERROR(IF(F805&lt;=INDEX(Rates!$C$6:$C$30,MATCH(E805,Rates!$A$6:$A$30,0)),0,IF(D805="Yes",INDEX(Rates!$D$6:$D$30,MATCH(E805,Rates!$A$6:$A$30,0)),INDEX(Rates!$E$6:$E$30,MATCH(E805,Rates!$A$6:$A$30,0)))),0))</f>
        <v/>
      </c>
      <c r="J805" s="23" t="str">
        <f aca="false">IF(E805="","",ROUND(F805*I805,0))</f>
        <v/>
      </c>
      <c r="K805" s="24" t="str">
        <f aca="false">IF(OR(G805="",J805=0),"",IF(MONTH(G805)=3,DATE(YEAR(G805),Settings!$C$9,Settings!$C$8),DATE(YEAR(G805),MONTH(G805)+1,Settings!$C$7)))</f>
        <v/>
      </c>
      <c r="L805" s="21"/>
      <c r="M805" s="8"/>
      <c r="N805" s="10" t="str">
        <f aca="false">IF(E805="","",IF(J805=0,"Below threshold",IF(L805="",IF(Settings!$C$11&gt;K805,"Overdue - not deposited","Pending (not yet due)"),IF(L805&lt;=K805,"Deposited on time","Deposited late"))))</f>
        <v/>
      </c>
      <c r="O805" s="25" t="str">
        <f aca="false">IF(OR(J805="",J805=0,G805=""),"",IF(N805="Deposited on time",0,IF(N805="Pending (not yet due)",0,MAX(0,(YEAR(IF(L805="",Settings!$C$11,L805))-YEAR(G805))*12+MONTH(IF(L805="",Settings!$C$11,L805))-MONTH(G805)+1))))</f>
        <v/>
      </c>
      <c r="P805" s="23" t="str">
        <f aca="false">IF(O805="","",ROUND(J805*Settings!$C$10*O805,0))</f>
        <v/>
      </c>
    </row>
    <row r="806" customFormat="false" ht="15" hidden="false" customHeight="false" outlineLevel="0" collapsed="false">
      <c r="A806" s="8"/>
      <c r="B806" s="8"/>
      <c r="C806" s="8"/>
      <c r="D806" s="8"/>
      <c r="E806" s="8"/>
      <c r="F806" s="18"/>
      <c r="G806" s="21"/>
      <c r="H806" s="11" t="str">
        <f aca="false">IF(E806="","",IFERROR(INDEX(Rates!$B$6:$B$30,MATCH(E806,Rates!$A$6:$A$30,0)),"Not in rate table"))</f>
        <v/>
      </c>
      <c r="I806" s="22" t="str">
        <f aca="false">IF(E806="","",IFERROR(IF(F806&lt;=INDEX(Rates!$C$6:$C$30,MATCH(E806,Rates!$A$6:$A$30,0)),0,IF(D806="Yes",INDEX(Rates!$D$6:$D$30,MATCH(E806,Rates!$A$6:$A$30,0)),INDEX(Rates!$E$6:$E$30,MATCH(E806,Rates!$A$6:$A$30,0)))),0))</f>
        <v/>
      </c>
      <c r="J806" s="23" t="str">
        <f aca="false">IF(E806="","",ROUND(F806*I806,0))</f>
        <v/>
      </c>
      <c r="K806" s="24" t="str">
        <f aca="false">IF(OR(G806="",J806=0),"",IF(MONTH(G806)=3,DATE(YEAR(G806),Settings!$C$9,Settings!$C$8),DATE(YEAR(G806),MONTH(G806)+1,Settings!$C$7)))</f>
        <v/>
      </c>
      <c r="L806" s="21"/>
      <c r="M806" s="8"/>
      <c r="N806" s="10" t="str">
        <f aca="false">IF(E806="","",IF(J806=0,"Below threshold",IF(L806="",IF(Settings!$C$11&gt;K806,"Overdue - not deposited","Pending (not yet due)"),IF(L806&lt;=K806,"Deposited on time","Deposited late"))))</f>
        <v/>
      </c>
      <c r="O806" s="25" t="str">
        <f aca="false">IF(OR(J806="",J806=0,G806=""),"",IF(N806="Deposited on time",0,IF(N806="Pending (not yet due)",0,MAX(0,(YEAR(IF(L806="",Settings!$C$11,L806))-YEAR(G806))*12+MONTH(IF(L806="",Settings!$C$11,L806))-MONTH(G806)+1))))</f>
        <v/>
      </c>
      <c r="P806" s="23" t="str">
        <f aca="false">IF(O806="","",ROUND(J806*Settings!$C$10*O806,0))</f>
        <v/>
      </c>
    </row>
    <row r="807" customFormat="false" ht="15" hidden="false" customHeight="false" outlineLevel="0" collapsed="false">
      <c r="A807" s="8"/>
      <c r="B807" s="8"/>
      <c r="C807" s="8"/>
      <c r="D807" s="8"/>
      <c r="E807" s="8"/>
      <c r="F807" s="18"/>
      <c r="G807" s="21"/>
      <c r="H807" s="11" t="str">
        <f aca="false">IF(E807="","",IFERROR(INDEX(Rates!$B$6:$B$30,MATCH(E807,Rates!$A$6:$A$30,0)),"Not in rate table"))</f>
        <v/>
      </c>
      <c r="I807" s="22" t="str">
        <f aca="false">IF(E807="","",IFERROR(IF(F807&lt;=INDEX(Rates!$C$6:$C$30,MATCH(E807,Rates!$A$6:$A$30,0)),0,IF(D807="Yes",INDEX(Rates!$D$6:$D$30,MATCH(E807,Rates!$A$6:$A$30,0)),INDEX(Rates!$E$6:$E$30,MATCH(E807,Rates!$A$6:$A$30,0)))),0))</f>
        <v/>
      </c>
      <c r="J807" s="23" t="str">
        <f aca="false">IF(E807="","",ROUND(F807*I807,0))</f>
        <v/>
      </c>
      <c r="K807" s="24" t="str">
        <f aca="false">IF(OR(G807="",J807=0),"",IF(MONTH(G807)=3,DATE(YEAR(G807),Settings!$C$9,Settings!$C$8),DATE(YEAR(G807),MONTH(G807)+1,Settings!$C$7)))</f>
        <v/>
      </c>
      <c r="L807" s="21"/>
      <c r="M807" s="8"/>
      <c r="N807" s="10" t="str">
        <f aca="false">IF(E807="","",IF(J807=0,"Below threshold",IF(L807="",IF(Settings!$C$11&gt;K807,"Overdue - not deposited","Pending (not yet due)"),IF(L807&lt;=K807,"Deposited on time","Deposited late"))))</f>
        <v/>
      </c>
      <c r="O807" s="25" t="str">
        <f aca="false">IF(OR(J807="",J807=0,G807=""),"",IF(N807="Deposited on time",0,IF(N807="Pending (not yet due)",0,MAX(0,(YEAR(IF(L807="",Settings!$C$11,L807))-YEAR(G807))*12+MONTH(IF(L807="",Settings!$C$11,L807))-MONTH(G807)+1))))</f>
        <v/>
      </c>
      <c r="P807" s="23" t="str">
        <f aca="false">IF(O807="","",ROUND(J807*Settings!$C$10*O807,0))</f>
        <v/>
      </c>
    </row>
    <row r="808" customFormat="false" ht="15" hidden="false" customHeight="false" outlineLevel="0" collapsed="false">
      <c r="A808" s="8"/>
      <c r="B808" s="8"/>
      <c r="C808" s="8"/>
      <c r="D808" s="8"/>
      <c r="E808" s="8"/>
      <c r="F808" s="18"/>
      <c r="G808" s="21"/>
      <c r="H808" s="11" t="str">
        <f aca="false">IF(E808="","",IFERROR(INDEX(Rates!$B$6:$B$30,MATCH(E808,Rates!$A$6:$A$30,0)),"Not in rate table"))</f>
        <v/>
      </c>
      <c r="I808" s="22" t="str">
        <f aca="false">IF(E808="","",IFERROR(IF(F808&lt;=INDEX(Rates!$C$6:$C$30,MATCH(E808,Rates!$A$6:$A$30,0)),0,IF(D808="Yes",INDEX(Rates!$D$6:$D$30,MATCH(E808,Rates!$A$6:$A$30,0)),INDEX(Rates!$E$6:$E$30,MATCH(E808,Rates!$A$6:$A$30,0)))),0))</f>
        <v/>
      </c>
      <c r="J808" s="23" t="str">
        <f aca="false">IF(E808="","",ROUND(F808*I808,0))</f>
        <v/>
      </c>
      <c r="K808" s="24" t="str">
        <f aca="false">IF(OR(G808="",J808=0),"",IF(MONTH(G808)=3,DATE(YEAR(G808),Settings!$C$9,Settings!$C$8),DATE(YEAR(G808),MONTH(G808)+1,Settings!$C$7)))</f>
        <v/>
      </c>
      <c r="L808" s="21"/>
      <c r="M808" s="8"/>
      <c r="N808" s="10" t="str">
        <f aca="false">IF(E808="","",IF(J808=0,"Below threshold",IF(L808="",IF(Settings!$C$11&gt;K808,"Overdue - not deposited","Pending (not yet due)"),IF(L808&lt;=K808,"Deposited on time","Deposited late"))))</f>
        <v/>
      </c>
      <c r="O808" s="25" t="str">
        <f aca="false">IF(OR(J808="",J808=0,G808=""),"",IF(N808="Deposited on time",0,IF(N808="Pending (not yet due)",0,MAX(0,(YEAR(IF(L808="",Settings!$C$11,L808))-YEAR(G808))*12+MONTH(IF(L808="",Settings!$C$11,L808))-MONTH(G808)+1))))</f>
        <v/>
      </c>
      <c r="P808" s="23" t="str">
        <f aca="false">IF(O808="","",ROUND(J808*Settings!$C$10*O808,0))</f>
        <v/>
      </c>
    </row>
    <row r="809" customFormat="false" ht="15" hidden="false" customHeight="false" outlineLevel="0" collapsed="false">
      <c r="A809" s="8"/>
      <c r="B809" s="8"/>
      <c r="C809" s="8"/>
      <c r="D809" s="8"/>
      <c r="E809" s="8"/>
      <c r="F809" s="18"/>
      <c r="G809" s="21"/>
      <c r="H809" s="11" t="str">
        <f aca="false">IF(E809="","",IFERROR(INDEX(Rates!$B$6:$B$30,MATCH(E809,Rates!$A$6:$A$30,0)),"Not in rate table"))</f>
        <v/>
      </c>
      <c r="I809" s="22" t="str">
        <f aca="false">IF(E809="","",IFERROR(IF(F809&lt;=INDEX(Rates!$C$6:$C$30,MATCH(E809,Rates!$A$6:$A$30,0)),0,IF(D809="Yes",INDEX(Rates!$D$6:$D$30,MATCH(E809,Rates!$A$6:$A$30,0)),INDEX(Rates!$E$6:$E$30,MATCH(E809,Rates!$A$6:$A$30,0)))),0))</f>
        <v/>
      </c>
      <c r="J809" s="23" t="str">
        <f aca="false">IF(E809="","",ROUND(F809*I809,0))</f>
        <v/>
      </c>
      <c r="K809" s="24" t="str">
        <f aca="false">IF(OR(G809="",J809=0),"",IF(MONTH(G809)=3,DATE(YEAR(G809),Settings!$C$9,Settings!$C$8),DATE(YEAR(G809),MONTH(G809)+1,Settings!$C$7)))</f>
        <v/>
      </c>
      <c r="L809" s="21"/>
      <c r="M809" s="8"/>
      <c r="N809" s="10" t="str">
        <f aca="false">IF(E809="","",IF(J809=0,"Below threshold",IF(L809="",IF(Settings!$C$11&gt;K809,"Overdue - not deposited","Pending (not yet due)"),IF(L809&lt;=K809,"Deposited on time","Deposited late"))))</f>
        <v/>
      </c>
      <c r="O809" s="25" t="str">
        <f aca="false">IF(OR(J809="",J809=0,G809=""),"",IF(N809="Deposited on time",0,IF(N809="Pending (not yet due)",0,MAX(0,(YEAR(IF(L809="",Settings!$C$11,L809))-YEAR(G809))*12+MONTH(IF(L809="",Settings!$C$11,L809))-MONTH(G809)+1))))</f>
        <v/>
      </c>
      <c r="P809" s="23" t="str">
        <f aca="false">IF(O809="","",ROUND(J809*Settings!$C$10*O809,0))</f>
        <v/>
      </c>
    </row>
    <row r="810" customFormat="false" ht="15" hidden="false" customHeight="false" outlineLevel="0" collapsed="false">
      <c r="A810" s="8"/>
      <c r="B810" s="8"/>
      <c r="C810" s="8"/>
      <c r="D810" s="8"/>
      <c r="E810" s="8"/>
      <c r="F810" s="18"/>
      <c r="G810" s="21"/>
      <c r="H810" s="11" t="str">
        <f aca="false">IF(E810="","",IFERROR(INDEX(Rates!$B$6:$B$30,MATCH(E810,Rates!$A$6:$A$30,0)),"Not in rate table"))</f>
        <v/>
      </c>
      <c r="I810" s="22" t="str">
        <f aca="false">IF(E810="","",IFERROR(IF(F810&lt;=INDEX(Rates!$C$6:$C$30,MATCH(E810,Rates!$A$6:$A$30,0)),0,IF(D810="Yes",INDEX(Rates!$D$6:$D$30,MATCH(E810,Rates!$A$6:$A$30,0)),INDEX(Rates!$E$6:$E$30,MATCH(E810,Rates!$A$6:$A$30,0)))),0))</f>
        <v/>
      </c>
      <c r="J810" s="23" t="str">
        <f aca="false">IF(E810="","",ROUND(F810*I810,0))</f>
        <v/>
      </c>
      <c r="K810" s="24" t="str">
        <f aca="false">IF(OR(G810="",J810=0),"",IF(MONTH(G810)=3,DATE(YEAR(G810),Settings!$C$9,Settings!$C$8),DATE(YEAR(G810),MONTH(G810)+1,Settings!$C$7)))</f>
        <v/>
      </c>
      <c r="L810" s="21"/>
      <c r="M810" s="8"/>
      <c r="N810" s="10" t="str">
        <f aca="false">IF(E810="","",IF(J810=0,"Below threshold",IF(L810="",IF(Settings!$C$11&gt;K810,"Overdue - not deposited","Pending (not yet due)"),IF(L810&lt;=K810,"Deposited on time","Deposited late"))))</f>
        <v/>
      </c>
      <c r="O810" s="25" t="str">
        <f aca="false">IF(OR(J810="",J810=0,G810=""),"",IF(N810="Deposited on time",0,IF(N810="Pending (not yet due)",0,MAX(0,(YEAR(IF(L810="",Settings!$C$11,L810))-YEAR(G810))*12+MONTH(IF(L810="",Settings!$C$11,L810))-MONTH(G810)+1))))</f>
        <v/>
      </c>
      <c r="P810" s="23" t="str">
        <f aca="false">IF(O810="","",ROUND(J810*Settings!$C$10*O810,0))</f>
        <v/>
      </c>
    </row>
    <row r="811" customFormat="false" ht="15" hidden="false" customHeight="false" outlineLevel="0" collapsed="false">
      <c r="A811" s="8"/>
      <c r="B811" s="8"/>
      <c r="C811" s="8"/>
      <c r="D811" s="8"/>
      <c r="E811" s="8"/>
      <c r="F811" s="18"/>
      <c r="G811" s="21"/>
      <c r="H811" s="11" t="str">
        <f aca="false">IF(E811="","",IFERROR(INDEX(Rates!$B$6:$B$30,MATCH(E811,Rates!$A$6:$A$30,0)),"Not in rate table"))</f>
        <v/>
      </c>
      <c r="I811" s="22" t="str">
        <f aca="false">IF(E811="","",IFERROR(IF(F811&lt;=INDEX(Rates!$C$6:$C$30,MATCH(E811,Rates!$A$6:$A$30,0)),0,IF(D811="Yes",INDEX(Rates!$D$6:$D$30,MATCH(E811,Rates!$A$6:$A$30,0)),INDEX(Rates!$E$6:$E$30,MATCH(E811,Rates!$A$6:$A$30,0)))),0))</f>
        <v/>
      </c>
      <c r="J811" s="23" t="str">
        <f aca="false">IF(E811="","",ROUND(F811*I811,0))</f>
        <v/>
      </c>
      <c r="K811" s="24" t="str">
        <f aca="false">IF(OR(G811="",J811=0),"",IF(MONTH(G811)=3,DATE(YEAR(G811),Settings!$C$9,Settings!$C$8),DATE(YEAR(G811),MONTH(G811)+1,Settings!$C$7)))</f>
        <v/>
      </c>
      <c r="L811" s="21"/>
      <c r="M811" s="8"/>
      <c r="N811" s="10" t="str">
        <f aca="false">IF(E811="","",IF(J811=0,"Below threshold",IF(L811="",IF(Settings!$C$11&gt;K811,"Overdue - not deposited","Pending (not yet due)"),IF(L811&lt;=K811,"Deposited on time","Deposited late"))))</f>
        <v/>
      </c>
      <c r="O811" s="25" t="str">
        <f aca="false">IF(OR(J811="",J811=0,G811=""),"",IF(N811="Deposited on time",0,IF(N811="Pending (not yet due)",0,MAX(0,(YEAR(IF(L811="",Settings!$C$11,L811))-YEAR(G811))*12+MONTH(IF(L811="",Settings!$C$11,L811))-MONTH(G811)+1))))</f>
        <v/>
      </c>
      <c r="P811" s="23" t="str">
        <f aca="false">IF(O811="","",ROUND(J811*Settings!$C$10*O811,0))</f>
        <v/>
      </c>
    </row>
    <row r="812" customFormat="false" ht="15" hidden="false" customHeight="false" outlineLevel="0" collapsed="false">
      <c r="A812" s="8"/>
      <c r="B812" s="8"/>
      <c r="C812" s="8"/>
      <c r="D812" s="8"/>
      <c r="E812" s="8"/>
      <c r="F812" s="18"/>
      <c r="G812" s="21"/>
      <c r="H812" s="11" t="str">
        <f aca="false">IF(E812="","",IFERROR(INDEX(Rates!$B$6:$B$30,MATCH(E812,Rates!$A$6:$A$30,0)),"Not in rate table"))</f>
        <v/>
      </c>
      <c r="I812" s="22" t="str">
        <f aca="false">IF(E812="","",IFERROR(IF(F812&lt;=INDEX(Rates!$C$6:$C$30,MATCH(E812,Rates!$A$6:$A$30,0)),0,IF(D812="Yes",INDEX(Rates!$D$6:$D$30,MATCH(E812,Rates!$A$6:$A$30,0)),INDEX(Rates!$E$6:$E$30,MATCH(E812,Rates!$A$6:$A$30,0)))),0))</f>
        <v/>
      </c>
      <c r="J812" s="23" t="str">
        <f aca="false">IF(E812="","",ROUND(F812*I812,0))</f>
        <v/>
      </c>
      <c r="K812" s="24" t="str">
        <f aca="false">IF(OR(G812="",J812=0),"",IF(MONTH(G812)=3,DATE(YEAR(G812),Settings!$C$9,Settings!$C$8),DATE(YEAR(G812),MONTH(G812)+1,Settings!$C$7)))</f>
        <v/>
      </c>
      <c r="L812" s="21"/>
      <c r="M812" s="8"/>
      <c r="N812" s="10" t="str">
        <f aca="false">IF(E812="","",IF(J812=0,"Below threshold",IF(L812="",IF(Settings!$C$11&gt;K812,"Overdue - not deposited","Pending (not yet due)"),IF(L812&lt;=K812,"Deposited on time","Deposited late"))))</f>
        <v/>
      </c>
      <c r="O812" s="25" t="str">
        <f aca="false">IF(OR(J812="",J812=0,G812=""),"",IF(N812="Deposited on time",0,IF(N812="Pending (not yet due)",0,MAX(0,(YEAR(IF(L812="",Settings!$C$11,L812))-YEAR(G812))*12+MONTH(IF(L812="",Settings!$C$11,L812))-MONTH(G812)+1))))</f>
        <v/>
      </c>
      <c r="P812" s="23" t="str">
        <f aca="false">IF(O812="","",ROUND(J812*Settings!$C$10*O812,0))</f>
        <v/>
      </c>
    </row>
    <row r="813" customFormat="false" ht="15" hidden="false" customHeight="false" outlineLevel="0" collapsed="false">
      <c r="A813" s="8"/>
      <c r="B813" s="8"/>
      <c r="C813" s="8"/>
      <c r="D813" s="8"/>
      <c r="E813" s="8"/>
      <c r="F813" s="18"/>
      <c r="G813" s="21"/>
      <c r="H813" s="11" t="str">
        <f aca="false">IF(E813="","",IFERROR(INDEX(Rates!$B$6:$B$30,MATCH(E813,Rates!$A$6:$A$30,0)),"Not in rate table"))</f>
        <v/>
      </c>
      <c r="I813" s="22" t="str">
        <f aca="false">IF(E813="","",IFERROR(IF(F813&lt;=INDEX(Rates!$C$6:$C$30,MATCH(E813,Rates!$A$6:$A$30,0)),0,IF(D813="Yes",INDEX(Rates!$D$6:$D$30,MATCH(E813,Rates!$A$6:$A$30,0)),INDEX(Rates!$E$6:$E$30,MATCH(E813,Rates!$A$6:$A$30,0)))),0))</f>
        <v/>
      </c>
      <c r="J813" s="23" t="str">
        <f aca="false">IF(E813="","",ROUND(F813*I813,0))</f>
        <v/>
      </c>
      <c r="K813" s="24" t="str">
        <f aca="false">IF(OR(G813="",J813=0),"",IF(MONTH(G813)=3,DATE(YEAR(G813),Settings!$C$9,Settings!$C$8),DATE(YEAR(G813),MONTH(G813)+1,Settings!$C$7)))</f>
        <v/>
      </c>
      <c r="L813" s="21"/>
      <c r="M813" s="8"/>
      <c r="N813" s="10" t="str">
        <f aca="false">IF(E813="","",IF(J813=0,"Below threshold",IF(L813="",IF(Settings!$C$11&gt;K813,"Overdue - not deposited","Pending (not yet due)"),IF(L813&lt;=K813,"Deposited on time","Deposited late"))))</f>
        <v/>
      </c>
      <c r="O813" s="25" t="str">
        <f aca="false">IF(OR(J813="",J813=0,G813=""),"",IF(N813="Deposited on time",0,IF(N813="Pending (not yet due)",0,MAX(0,(YEAR(IF(L813="",Settings!$C$11,L813))-YEAR(G813))*12+MONTH(IF(L813="",Settings!$C$11,L813))-MONTH(G813)+1))))</f>
        <v/>
      </c>
      <c r="P813" s="23" t="str">
        <f aca="false">IF(O813="","",ROUND(J813*Settings!$C$10*O813,0))</f>
        <v/>
      </c>
    </row>
    <row r="814" customFormat="false" ht="15" hidden="false" customHeight="false" outlineLevel="0" collapsed="false">
      <c r="A814" s="8"/>
      <c r="B814" s="8"/>
      <c r="C814" s="8"/>
      <c r="D814" s="8"/>
      <c r="E814" s="8"/>
      <c r="F814" s="18"/>
      <c r="G814" s="21"/>
      <c r="H814" s="11" t="str">
        <f aca="false">IF(E814="","",IFERROR(INDEX(Rates!$B$6:$B$30,MATCH(E814,Rates!$A$6:$A$30,0)),"Not in rate table"))</f>
        <v/>
      </c>
      <c r="I814" s="22" t="str">
        <f aca="false">IF(E814="","",IFERROR(IF(F814&lt;=INDEX(Rates!$C$6:$C$30,MATCH(E814,Rates!$A$6:$A$30,0)),0,IF(D814="Yes",INDEX(Rates!$D$6:$D$30,MATCH(E814,Rates!$A$6:$A$30,0)),INDEX(Rates!$E$6:$E$30,MATCH(E814,Rates!$A$6:$A$30,0)))),0))</f>
        <v/>
      </c>
      <c r="J814" s="23" t="str">
        <f aca="false">IF(E814="","",ROUND(F814*I814,0))</f>
        <v/>
      </c>
      <c r="K814" s="24" t="str">
        <f aca="false">IF(OR(G814="",J814=0),"",IF(MONTH(G814)=3,DATE(YEAR(G814),Settings!$C$9,Settings!$C$8),DATE(YEAR(G814),MONTH(G814)+1,Settings!$C$7)))</f>
        <v/>
      </c>
      <c r="L814" s="21"/>
      <c r="M814" s="8"/>
      <c r="N814" s="10" t="str">
        <f aca="false">IF(E814="","",IF(J814=0,"Below threshold",IF(L814="",IF(Settings!$C$11&gt;K814,"Overdue - not deposited","Pending (not yet due)"),IF(L814&lt;=K814,"Deposited on time","Deposited late"))))</f>
        <v/>
      </c>
      <c r="O814" s="25" t="str">
        <f aca="false">IF(OR(J814="",J814=0,G814=""),"",IF(N814="Deposited on time",0,IF(N814="Pending (not yet due)",0,MAX(0,(YEAR(IF(L814="",Settings!$C$11,L814))-YEAR(G814))*12+MONTH(IF(L814="",Settings!$C$11,L814))-MONTH(G814)+1))))</f>
        <v/>
      </c>
      <c r="P814" s="23" t="str">
        <f aca="false">IF(O814="","",ROUND(J814*Settings!$C$10*O814,0))</f>
        <v/>
      </c>
    </row>
    <row r="815" customFormat="false" ht="15" hidden="false" customHeight="false" outlineLevel="0" collapsed="false">
      <c r="A815" s="8"/>
      <c r="B815" s="8"/>
      <c r="C815" s="8"/>
      <c r="D815" s="8"/>
      <c r="E815" s="8"/>
      <c r="F815" s="18"/>
      <c r="G815" s="21"/>
      <c r="H815" s="11" t="str">
        <f aca="false">IF(E815="","",IFERROR(INDEX(Rates!$B$6:$B$30,MATCH(E815,Rates!$A$6:$A$30,0)),"Not in rate table"))</f>
        <v/>
      </c>
      <c r="I815" s="22" t="str">
        <f aca="false">IF(E815="","",IFERROR(IF(F815&lt;=INDEX(Rates!$C$6:$C$30,MATCH(E815,Rates!$A$6:$A$30,0)),0,IF(D815="Yes",INDEX(Rates!$D$6:$D$30,MATCH(E815,Rates!$A$6:$A$30,0)),INDEX(Rates!$E$6:$E$30,MATCH(E815,Rates!$A$6:$A$30,0)))),0))</f>
        <v/>
      </c>
      <c r="J815" s="23" t="str">
        <f aca="false">IF(E815="","",ROUND(F815*I815,0))</f>
        <v/>
      </c>
      <c r="K815" s="24" t="str">
        <f aca="false">IF(OR(G815="",J815=0),"",IF(MONTH(G815)=3,DATE(YEAR(G815),Settings!$C$9,Settings!$C$8),DATE(YEAR(G815),MONTH(G815)+1,Settings!$C$7)))</f>
        <v/>
      </c>
      <c r="L815" s="21"/>
      <c r="M815" s="8"/>
      <c r="N815" s="10" t="str">
        <f aca="false">IF(E815="","",IF(J815=0,"Below threshold",IF(L815="",IF(Settings!$C$11&gt;K815,"Overdue - not deposited","Pending (not yet due)"),IF(L815&lt;=K815,"Deposited on time","Deposited late"))))</f>
        <v/>
      </c>
      <c r="O815" s="25" t="str">
        <f aca="false">IF(OR(J815="",J815=0,G815=""),"",IF(N815="Deposited on time",0,IF(N815="Pending (not yet due)",0,MAX(0,(YEAR(IF(L815="",Settings!$C$11,L815))-YEAR(G815))*12+MONTH(IF(L815="",Settings!$C$11,L815))-MONTH(G815)+1))))</f>
        <v/>
      </c>
      <c r="P815" s="23" t="str">
        <f aca="false">IF(O815="","",ROUND(J815*Settings!$C$10*O815,0))</f>
        <v/>
      </c>
    </row>
    <row r="816" customFormat="false" ht="15" hidden="false" customHeight="false" outlineLevel="0" collapsed="false">
      <c r="A816" s="8"/>
      <c r="B816" s="8"/>
      <c r="C816" s="8"/>
      <c r="D816" s="8"/>
      <c r="E816" s="8"/>
      <c r="F816" s="18"/>
      <c r="G816" s="21"/>
      <c r="H816" s="11" t="str">
        <f aca="false">IF(E816="","",IFERROR(INDEX(Rates!$B$6:$B$30,MATCH(E816,Rates!$A$6:$A$30,0)),"Not in rate table"))</f>
        <v/>
      </c>
      <c r="I816" s="22" t="str">
        <f aca="false">IF(E816="","",IFERROR(IF(F816&lt;=INDEX(Rates!$C$6:$C$30,MATCH(E816,Rates!$A$6:$A$30,0)),0,IF(D816="Yes",INDEX(Rates!$D$6:$D$30,MATCH(E816,Rates!$A$6:$A$30,0)),INDEX(Rates!$E$6:$E$30,MATCH(E816,Rates!$A$6:$A$30,0)))),0))</f>
        <v/>
      </c>
      <c r="J816" s="23" t="str">
        <f aca="false">IF(E816="","",ROUND(F816*I816,0))</f>
        <v/>
      </c>
      <c r="K816" s="24" t="str">
        <f aca="false">IF(OR(G816="",J816=0),"",IF(MONTH(G816)=3,DATE(YEAR(G816),Settings!$C$9,Settings!$C$8),DATE(YEAR(G816),MONTH(G816)+1,Settings!$C$7)))</f>
        <v/>
      </c>
      <c r="L816" s="21"/>
      <c r="M816" s="8"/>
      <c r="N816" s="10" t="str">
        <f aca="false">IF(E816="","",IF(J816=0,"Below threshold",IF(L816="",IF(Settings!$C$11&gt;K816,"Overdue - not deposited","Pending (not yet due)"),IF(L816&lt;=K816,"Deposited on time","Deposited late"))))</f>
        <v/>
      </c>
      <c r="O816" s="25" t="str">
        <f aca="false">IF(OR(J816="",J816=0,G816=""),"",IF(N816="Deposited on time",0,IF(N816="Pending (not yet due)",0,MAX(0,(YEAR(IF(L816="",Settings!$C$11,L816))-YEAR(G816))*12+MONTH(IF(L816="",Settings!$C$11,L816))-MONTH(G816)+1))))</f>
        <v/>
      </c>
      <c r="P816" s="23" t="str">
        <f aca="false">IF(O816="","",ROUND(J816*Settings!$C$10*O816,0))</f>
        <v/>
      </c>
    </row>
    <row r="817" customFormat="false" ht="15" hidden="false" customHeight="false" outlineLevel="0" collapsed="false">
      <c r="A817" s="8"/>
      <c r="B817" s="8"/>
      <c r="C817" s="8"/>
      <c r="D817" s="8"/>
      <c r="E817" s="8"/>
      <c r="F817" s="18"/>
      <c r="G817" s="21"/>
      <c r="H817" s="11" t="str">
        <f aca="false">IF(E817="","",IFERROR(INDEX(Rates!$B$6:$B$30,MATCH(E817,Rates!$A$6:$A$30,0)),"Not in rate table"))</f>
        <v/>
      </c>
      <c r="I817" s="22" t="str">
        <f aca="false">IF(E817="","",IFERROR(IF(F817&lt;=INDEX(Rates!$C$6:$C$30,MATCH(E817,Rates!$A$6:$A$30,0)),0,IF(D817="Yes",INDEX(Rates!$D$6:$D$30,MATCH(E817,Rates!$A$6:$A$30,0)),INDEX(Rates!$E$6:$E$30,MATCH(E817,Rates!$A$6:$A$30,0)))),0))</f>
        <v/>
      </c>
      <c r="J817" s="23" t="str">
        <f aca="false">IF(E817="","",ROUND(F817*I817,0))</f>
        <v/>
      </c>
      <c r="K817" s="24" t="str">
        <f aca="false">IF(OR(G817="",J817=0),"",IF(MONTH(G817)=3,DATE(YEAR(G817),Settings!$C$9,Settings!$C$8),DATE(YEAR(G817),MONTH(G817)+1,Settings!$C$7)))</f>
        <v/>
      </c>
      <c r="L817" s="21"/>
      <c r="M817" s="8"/>
      <c r="N817" s="10" t="str">
        <f aca="false">IF(E817="","",IF(J817=0,"Below threshold",IF(L817="",IF(Settings!$C$11&gt;K817,"Overdue - not deposited","Pending (not yet due)"),IF(L817&lt;=K817,"Deposited on time","Deposited late"))))</f>
        <v/>
      </c>
      <c r="O817" s="25" t="str">
        <f aca="false">IF(OR(J817="",J817=0,G817=""),"",IF(N817="Deposited on time",0,IF(N817="Pending (not yet due)",0,MAX(0,(YEAR(IF(L817="",Settings!$C$11,L817))-YEAR(G817))*12+MONTH(IF(L817="",Settings!$C$11,L817))-MONTH(G817)+1))))</f>
        <v/>
      </c>
      <c r="P817" s="23" t="str">
        <f aca="false">IF(O817="","",ROUND(J817*Settings!$C$10*O817,0))</f>
        <v/>
      </c>
    </row>
    <row r="818" customFormat="false" ht="15" hidden="false" customHeight="false" outlineLevel="0" collapsed="false">
      <c r="A818" s="8"/>
      <c r="B818" s="8"/>
      <c r="C818" s="8"/>
      <c r="D818" s="8"/>
      <c r="E818" s="8"/>
      <c r="F818" s="18"/>
      <c r="G818" s="21"/>
      <c r="H818" s="11" t="str">
        <f aca="false">IF(E818="","",IFERROR(INDEX(Rates!$B$6:$B$30,MATCH(E818,Rates!$A$6:$A$30,0)),"Not in rate table"))</f>
        <v/>
      </c>
      <c r="I818" s="22" t="str">
        <f aca="false">IF(E818="","",IFERROR(IF(F818&lt;=INDEX(Rates!$C$6:$C$30,MATCH(E818,Rates!$A$6:$A$30,0)),0,IF(D818="Yes",INDEX(Rates!$D$6:$D$30,MATCH(E818,Rates!$A$6:$A$30,0)),INDEX(Rates!$E$6:$E$30,MATCH(E818,Rates!$A$6:$A$30,0)))),0))</f>
        <v/>
      </c>
      <c r="J818" s="23" t="str">
        <f aca="false">IF(E818="","",ROUND(F818*I818,0))</f>
        <v/>
      </c>
      <c r="K818" s="24" t="str">
        <f aca="false">IF(OR(G818="",J818=0),"",IF(MONTH(G818)=3,DATE(YEAR(G818),Settings!$C$9,Settings!$C$8),DATE(YEAR(G818),MONTH(G818)+1,Settings!$C$7)))</f>
        <v/>
      </c>
      <c r="L818" s="21"/>
      <c r="M818" s="8"/>
      <c r="N818" s="10" t="str">
        <f aca="false">IF(E818="","",IF(J818=0,"Below threshold",IF(L818="",IF(Settings!$C$11&gt;K818,"Overdue - not deposited","Pending (not yet due)"),IF(L818&lt;=K818,"Deposited on time","Deposited late"))))</f>
        <v/>
      </c>
      <c r="O818" s="25" t="str">
        <f aca="false">IF(OR(J818="",J818=0,G818=""),"",IF(N818="Deposited on time",0,IF(N818="Pending (not yet due)",0,MAX(0,(YEAR(IF(L818="",Settings!$C$11,L818))-YEAR(G818))*12+MONTH(IF(L818="",Settings!$C$11,L818))-MONTH(G818)+1))))</f>
        <v/>
      </c>
      <c r="P818" s="23" t="str">
        <f aca="false">IF(O818="","",ROUND(J818*Settings!$C$10*O818,0))</f>
        <v/>
      </c>
    </row>
    <row r="819" customFormat="false" ht="15" hidden="false" customHeight="false" outlineLevel="0" collapsed="false">
      <c r="A819" s="8"/>
      <c r="B819" s="8"/>
      <c r="C819" s="8"/>
      <c r="D819" s="8"/>
      <c r="E819" s="8"/>
      <c r="F819" s="18"/>
      <c r="G819" s="21"/>
      <c r="H819" s="11" t="str">
        <f aca="false">IF(E819="","",IFERROR(INDEX(Rates!$B$6:$B$30,MATCH(E819,Rates!$A$6:$A$30,0)),"Not in rate table"))</f>
        <v/>
      </c>
      <c r="I819" s="22" t="str">
        <f aca="false">IF(E819="","",IFERROR(IF(F819&lt;=INDEX(Rates!$C$6:$C$30,MATCH(E819,Rates!$A$6:$A$30,0)),0,IF(D819="Yes",INDEX(Rates!$D$6:$D$30,MATCH(E819,Rates!$A$6:$A$30,0)),INDEX(Rates!$E$6:$E$30,MATCH(E819,Rates!$A$6:$A$30,0)))),0))</f>
        <v/>
      </c>
      <c r="J819" s="23" t="str">
        <f aca="false">IF(E819="","",ROUND(F819*I819,0))</f>
        <v/>
      </c>
      <c r="K819" s="24" t="str">
        <f aca="false">IF(OR(G819="",J819=0),"",IF(MONTH(G819)=3,DATE(YEAR(G819),Settings!$C$9,Settings!$C$8),DATE(YEAR(G819),MONTH(G819)+1,Settings!$C$7)))</f>
        <v/>
      </c>
      <c r="L819" s="21"/>
      <c r="M819" s="8"/>
      <c r="N819" s="10" t="str">
        <f aca="false">IF(E819="","",IF(J819=0,"Below threshold",IF(L819="",IF(Settings!$C$11&gt;K819,"Overdue - not deposited","Pending (not yet due)"),IF(L819&lt;=K819,"Deposited on time","Deposited late"))))</f>
        <v/>
      </c>
      <c r="O819" s="25" t="str">
        <f aca="false">IF(OR(J819="",J819=0,G819=""),"",IF(N819="Deposited on time",0,IF(N819="Pending (not yet due)",0,MAX(0,(YEAR(IF(L819="",Settings!$C$11,L819))-YEAR(G819))*12+MONTH(IF(L819="",Settings!$C$11,L819))-MONTH(G819)+1))))</f>
        <v/>
      </c>
      <c r="P819" s="23" t="str">
        <f aca="false">IF(O819="","",ROUND(J819*Settings!$C$10*O819,0))</f>
        <v/>
      </c>
    </row>
    <row r="820" customFormat="false" ht="15" hidden="false" customHeight="false" outlineLevel="0" collapsed="false">
      <c r="A820" s="8"/>
      <c r="B820" s="8"/>
      <c r="C820" s="8"/>
      <c r="D820" s="8"/>
      <c r="E820" s="8"/>
      <c r="F820" s="18"/>
      <c r="G820" s="21"/>
      <c r="H820" s="11" t="str">
        <f aca="false">IF(E820="","",IFERROR(INDEX(Rates!$B$6:$B$30,MATCH(E820,Rates!$A$6:$A$30,0)),"Not in rate table"))</f>
        <v/>
      </c>
      <c r="I820" s="22" t="str">
        <f aca="false">IF(E820="","",IFERROR(IF(F820&lt;=INDEX(Rates!$C$6:$C$30,MATCH(E820,Rates!$A$6:$A$30,0)),0,IF(D820="Yes",INDEX(Rates!$D$6:$D$30,MATCH(E820,Rates!$A$6:$A$30,0)),INDEX(Rates!$E$6:$E$30,MATCH(E820,Rates!$A$6:$A$30,0)))),0))</f>
        <v/>
      </c>
      <c r="J820" s="23" t="str">
        <f aca="false">IF(E820="","",ROUND(F820*I820,0))</f>
        <v/>
      </c>
      <c r="K820" s="24" t="str">
        <f aca="false">IF(OR(G820="",J820=0),"",IF(MONTH(G820)=3,DATE(YEAR(G820),Settings!$C$9,Settings!$C$8),DATE(YEAR(G820),MONTH(G820)+1,Settings!$C$7)))</f>
        <v/>
      </c>
      <c r="L820" s="21"/>
      <c r="M820" s="8"/>
      <c r="N820" s="10" t="str">
        <f aca="false">IF(E820="","",IF(J820=0,"Below threshold",IF(L820="",IF(Settings!$C$11&gt;K820,"Overdue - not deposited","Pending (not yet due)"),IF(L820&lt;=K820,"Deposited on time","Deposited late"))))</f>
        <v/>
      </c>
      <c r="O820" s="25" t="str">
        <f aca="false">IF(OR(J820="",J820=0,G820=""),"",IF(N820="Deposited on time",0,IF(N820="Pending (not yet due)",0,MAX(0,(YEAR(IF(L820="",Settings!$C$11,L820))-YEAR(G820))*12+MONTH(IF(L820="",Settings!$C$11,L820))-MONTH(G820)+1))))</f>
        <v/>
      </c>
      <c r="P820" s="23" t="str">
        <f aca="false">IF(O820="","",ROUND(J820*Settings!$C$10*O820,0))</f>
        <v/>
      </c>
    </row>
    <row r="821" customFormat="false" ht="15" hidden="false" customHeight="false" outlineLevel="0" collapsed="false">
      <c r="A821" s="8"/>
      <c r="B821" s="8"/>
      <c r="C821" s="8"/>
      <c r="D821" s="8"/>
      <c r="E821" s="8"/>
      <c r="F821" s="18"/>
      <c r="G821" s="21"/>
      <c r="H821" s="11" t="str">
        <f aca="false">IF(E821="","",IFERROR(INDEX(Rates!$B$6:$B$30,MATCH(E821,Rates!$A$6:$A$30,0)),"Not in rate table"))</f>
        <v/>
      </c>
      <c r="I821" s="22" t="str">
        <f aca="false">IF(E821="","",IFERROR(IF(F821&lt;=INDEX(Rates!$C$6:$C$30,MATCH(E821,Rates!$A$6:$A$30,0)),0,IF(D821="Yes",INDEX(Rates!$D$6:$D$30,MATCH(E821,Rates!$A$6:$A$30,0)),INDEX(Rates!$E$6:$E$30,MATCH(E821,Rates!$A$6:$A$30,0)))),0))</f>
        <v/>
      </c>
      <c r="J821" s="23" t="str">
        <f aca="false">IF(E821="","",ROUND(F821*I821,0))</f>
        <v/>
      </c>
      <c r="K821" s="24" t="str">
        <f aca="false">IF(OR(G821="",J821=0),"",IF(MONTH(G821)=3,DATE(YEAR(G821),Settings!$C$9,Settings!$C$8),DATE(YEAR(G821),MONTH(G821)+1,Settings!$C$7)))</f>
        <v/>
      </c>
      <c r="L821" s="21"/>
      <c r="M821" s="8"/>
      <c r="N821" s="10" t="str">
        <f aca="false">IF(E821="","",IF(J821=0,"Below threshold",IF(L821="",IF(Settings!$C$11&gt;K821,"Overdue - not deposited","Pending (not yet due)"),IF(L821&lt;=K821,"Deposited on time","Deposited late"))))</f>
        <v/>
      </c>
      <c r="O821" s="25" t="str">
        <f aca="false">IF(OR(J821="",J821=0,G821=""),"",IF(N821="Deposited on time",0,IF(N821="Pending (not yet due)",0,MAX(0,(YEAR(IF(L821="",Settings!$C$11,L821))-YEAR(G821))*12+MONTH(IF(L821="",Settings!$C$11,L821))-MONTH(G821)+1))))</f>
        <v/>
      </c>
      <c r="P821" s="23" t="str">
        <f aca="false">IF(O821="","",ROUND(J821*Settings!$C$10*O821,0))</f>
        <v/>
      </c>
    </row>
    <row r="822" customFormat="false" ht="15" hidden="false" customHeight="false" outlineLevel="0" collapsed="false">
      <c r="A822" s="8"/>
      <c r="B822" s="8"/>
      <c r="C822" s="8"/>
      <c r="D822" s="8"/>
      <c r="E822" s="8"/>
      <c r="F822" s="18"/>
      <c r="G822" s="21"/>
      <c r="H822" s="11" t="str">
        <f aca="false">IF(E822="","",IFERROR(INDEX(Rates!$B$6:$B$30,MATCH(E822,Rates!$A$6:$A$30,0)),"Not in rate table"))</f>
        <v/>
      </c>
      <c r="I822" s="22" t="str">
        <f aca="false">IF(E822="","",IFERROR(IF(F822&lt;=INDEX(Rates!$C$6:$C$30,MATCH(E822,Rates!$A$6:$A$30,0)),0,IF(D822="Yes",INDEX(Rates!$D$6:$D$30,MATCH(E822,Rates!$A$6:$A$30,0)),INDEX(Rates!$E$6:$E$30,MATCH(E822,Rates!$A$6:$A$30,0)))),0))</f>
        <v/>
      </c>
      <c r="J822" s="23" t="str">
        <f aca="false">IF(E822="","",ROUND(F822*I822,0))</f>
        <v/>
      </c>
      <c r="K822" s="24" t="str">
        <f aca="false">IF(OR(G822="",J822=0),"",IF(MONTH(G822)=3,DATE(YEAR(G822),Settings!$C$9,Settings!$C$8),DATE(YEAR(G822),MONTH(G822)+1,Settings!$C$7)))</f>
        <v/>
      </c>
      <c r="L822" s="21"/>
      <c r="M822" s="8"/>
      <c r="N822" s="10" t="str">
        <f aca="false">IF(E822="","",IF(J822=0,"Below threshold",IF(L822="",IF(Settings!$C$11&gt;K822,"Overdue - not deposited","Pending (not yet due)"),IF(L822&lt;=K822,"Deposited on time","Deposited late"))))</f>
        <v/>
      </c>
      <c r="O822" s="25" t="str">
        <f aca="false">IF(OR(J822="",J822=0,G822=""),"",IF(N822="Deposited on time",0,IF(N822="Pending (not yet due)",0,MAX(0,(YEAR(IF(L822="",Settings!$C$11,L822))-YEAR(G822))*12+MONTH(IF(L822="",Settings!$C$11,L822))-MONTH(G822)+1))))</f>
        <v/>
      </c>
      <c r="P822" s="23" t="str">
        <f aca="false">IF(O822="","",ROUND(J822*Settings!$C$10*O822,0))</f>
        <v/>
      </c>
    </row>
    <row r="823" customFormat="false" ht="15" hidden="false" customHeight="false" outlineLevel="0" collapsed="false">
      <c r="A823" s="8"/>
      <c r="B823" s="8"/>
      <c r="C823" s="8"/>
      <c r="D823" s="8"/>
      <c r="E823" s="8"/>
      <c r="F823" s="18"/>
      <c r="G823" s="21"/>
      <c r="H823" s="11" t="str">
        <f aca="false">IF(E823="","",IFERROR(INDEX(Rates!$B$6:$B$30,MATCH(E823,Rates!$A$6:$A$30,0)),"Not in rate table"))</f>
        <v/>
      </c>
      <c r="I823" s="22" t="str">
        <f aca="false">IF(E823="","",IFERROR(IF(F823&lt;=INDEX(Rates!$C$6:$C$30,MATCH(E823,Rates!$A$6:$A$30,0)),0,IF(D823="Yes",INDEX(Rates!$D$6:$D$30,MATCH(E823,Rates!$A$6:$A$30,0)),INDEX(Rates!$E$6:$E$30,MATCH(E823,Rates!$A$6:$A$30,0)))),0))</f>
        <v/>
      </c>
      <c r="J823" s="23" t="str">
        <f aca="false">IF(E823="","",ROUND(F823*I823,0))</f>
        <v/>
      </c>
      <c r="K823" s="24" t="str">
        <f aca="false">IF(OR(G823="",J823=0),"",IF(MONTH(G823)=3,DATE(YEAR(G823),Settings!$C$9,Settings!$C$8),DATE(YEAR(G823),MONTH(G823)+1,Settings!$C$7)))</f>
        <v/>
      </c>
      <c r="L823" s="21"/>
      <c r="M823" s="8"/>
      <c r="N823" s="10" t="str">
        <f aca="false">IF(E823="","",IF(J823=0,"Below threshold",IF(L823="",IF(Settings!$C$11&gt;K823,"Overdue - not deposited","Pending (not yet due)"),IF(L823&lt;=K823,"Deposited on time","Deposited late"))))</f>
        <v/>
      </c>
      <c r="O823" s="25" t="str">
        <f aca="false">IF(OR(J823="",J823=0,G823=""),"",IF(N823="Deposited on time",0,IF(N823="Pending (not yet due)",0,MAX(0,(YEAR(IF(L823="",Settings!$C$11,L823))-YEAR(G823))*12+MONTH(IF(L823="",Settings!$C$11,L823))-MONTH(G823)+1))))</f>
        <v/>
      </c>
      <c r="P823" s="23" t="str">
        <f aca="false">IF(O823="","",ROUND(J823*Settings!$C$10*O823,0))</f>
        <v/>
      </c>
    </row>
    <row r="824" customFormat="false" ht="15" hidden="false" customHeight="false" outlineLevel="0" collapsed="false">
      <c r="A824" s="8"/>
      <c r="B824" s="8"/>
      <c r="C824" s="8"/>
      <c r="D824" s="8"/>
      <c r="E824" s="8"/>
      <c r="F824" s="18"/>
      <c r="G824" s="21"/>
      <c r="H824" s="11" t="str">
        <f aca="false">IF(E824="","",IFERROR(INDEX(Rates!$B$6:$B$30,MATCH(E824,Rates!$A$6:$A$30,0)),"Not in rate table"))</f>
        <v/>
      </c>
      <c r="I824" s="22" t="str">
        <f aca="false">IF(E824="","",IFERROR(IF(F824&lt;=INDEX(Rates!$C$6:$C$30,MATCH(E824,Rates!$A$6:$A$30,0)),0,IF(D824="Yes",INDEX(Rates!$D$6:$D$30,MATCH(E824,Rates!$A$6:$A$30,0)),INDEX(Rates!$E$6:$E$30,MATCH(E824,Rates!$A$6:$A$30,0)))),0))</f>
        <v/>
      </c>
      <c r="J824" s="23" t="str">
        <f aca="false">IF(E824="","",ROUND(F824*I824,0))</f>
        <v/>
      </c>
      <c r="K824" s="24" t="str">
        <f aca="false">IF(OR(G824="",J824=0),"",IF(MONTH(G824)=3,DATE(YEAR(G824),Settings!$C$9,Settings!$C$8),DATE(YEAR(G824),MONTH(G824)+1,Settings!$C$7)))</f>
        <v/>
      </c>
      <c r="L824" s="21"/>
      <c r="M824" s="8"/>
      <c r="N824" s="10" t="str">
        <f aca="false">IF(E824="","",IF(J824=0,"Below threshold",IF(L824="",IF(Settings!$C$11&gt;K824,"Overdue - not deposited","Pending (not yet due)"),IF(L824&lt;=K824,"Deposited on time","Deposited late"))))</f>
        <v/>
      </c>
      <c r="O824" s="25" t="str">
        <f aca="false">IF(OR(J824="",J824=0,G824=""),"",IF(N824="Deposited on time",0,IF(N824="Pending (not yet due)",0,MAX(0,(YEAR(IF(L824="",Settings!$C$11,L824))-YEAR(G824))*12+MONTH(IF(L824="",Settings!$C$11,L824))-MONTH(G824)+1))))</f>
        <v/>
      </c>
      <c r="P824" s="23" t="str">
        <f aca="false">IF(O824="","",ROUND(J824*Settings!$C$10*O824,0))</f>
        <v/>
      </c>
    </row>
    <row r="825" customFormat="false" ht="15" hidden="false" customHeight="false" outlineLevel="0" collapsed="false">
      <c r="A825" s="8"/>
      <c r="B825" s="8"/>
      <c r="C825" s="8"/>
      <c r="D825" s="8"/>
      <c r="E825" s="8"/>
      <c r="F825" s="18"/>
      <c r="G825" s="21"/>
      <c r="H825" s="11" t="str">
        <f aca="false">IF(E825="","",IFERROR(INDEX(Rates!$B$6:$B$30,MATCH(E825,Rates!$A$6:$A$30,0)),"Not in rate table"))</f>
        <v/>
      </c>
      <c r="I825" s="22" t="str">
        <f aca="false">IF(E825="","",IFERROR(IF(F825&lt;=INDEX(Rates!$C$6:$C$30,MATCH(E825,Rates!$A$6:$A$30,0)),0,IF(D825="Yes",INDEX(Rates!$D$6:$D$30,MATCH(E825,Rates!$A$6:$A$30,0)),INDEX(Rates!$E$6:$E$30,MATCH(E825,Rates!$A$6:$A$30,0)))),0))</f>
        <v/>
      </c>
      <c r="J825" s="23" t="str">
        <f aca="false">IF(E825="","",ROUND(F825*I825,0))</f>
        <v/>
      </c>
      <c r="K825" s="24" t="str">
        <f aca="false">IF(OR(G825="",J825=0),"",IF(MONTH(G825)=3,DATE(YEAR(G825),Settings!$C$9,Settings!$C$8),DATE(YEAR(G825),MONTH(G825)+1,Settings!$C$7)))</f>
        <v/>
      </c>
      <c r="L825" s="21"/>
      <c r="M825" s="8"/>
      <c r="N825" s="10" t="str">
        <f aca="false">IF(E825="","",IF(J825=0,"Below threshold",IF(L825="",IF(Settings!$C$11&gt;K825,"Overdue - not deposited","Pending (not yet due)"),IF(L825&lt;=K825,"Deposited on time","Deposited late"))))</f>
        <v/>
      </c>
      <c r="O825" s="25" t="str">
        <f aca="false">IF(OR(J825="",J825=0,G825=""),"",IF(N825="Deposited on time",0,IF(N825="Pending (not yet due)",0,MAX(0,(YEAR(IF(L825="",Settings!$C$11,L825))-YEAR(G825))*12+MONTH(IF(L825="",Settings!$C$11,L825))-MONTH(G825)+1))))</f>
        <v/>
      </c>
      <c r="P825" s="23" t="str">
        <f aca="false">IF(O825="","",ROUND(J825*Settings!$C$10*O825,0))</f>
        <v/>
      </c>
    </row>
    <row r="826" customFormat="false" ht="15" hidden="false" customHeight="false" outlineLevel="0" collapsed="false">
      <c r="A826" s="8"/>
      <c r="B826" s="8"/>
      <c r="C826" s="8"/>
      <c r="D826" s="8"/>
      <c r="E826" s="8"/>
      <c r="F826" s="18"/>
      <c r="G826" s="21"/>
      <c r="H826" s="11" t="str">
        <f aca="false">IF(E826="","",IFERROR(INDEX(Rates!$B$6:$B$30,MATCH(E826,Rates!$A$6:$A$30,0)),"Not in rate table"))</f>
        <v/>
      </c>
      <c r="I826" s="22" t="str">
        <f aca="false">IF(E826="","",IFERROR(IF(F826&lt;=INDEX(Rates!$C$6:$C$30,MATCH(E826,Rates!$A$6:$A$30,0)),0,IF(D826="Yes",INDEX(Rates!$D$6:$D$30,MATCH(E826,Rates!$A$6:$A$30,0)),INDEX(Rates!$E$6:$E$30,MATCH(E826,Rates!$A$6:$A$30,0)))),0))</f>
        <v/>
      </c>
      <c r="J826" s="23" t="str">
        <f aca="false">IF(E826="","",ROUND(F826*I826,0))</f>
        <v/>
      </c>
      <c r="K826" s="24" t="str">
        <f aca="false">IF(OR(G826="",J826=0),"",IF(MONTH(G826)=3,DATE(YEAR(G826),Settings!$C$9,Settings!$C$8),DATE(YEAR(G826),MONTH(G826)+1,Settings!$C$7)))</f>
        <v/>
      </c>
      <c r="L826" s="21"/>
      <c r="M826" s="8"/>
      <c r="N826" s="10" t="str">
        <f aca="false">IF(E826="","",IF(J826=0,"Below threshold",IF(L826="",IF(Settings!$C$11&gt;K826,"Overdue - not deposited","Pending (not yet due)"),IF(L826&lt;=K826,"Deposited on time","Deposited late"))))</f>
        <v/>
      </c>
      <c r="O826" s="25" t="str">
        <f aca="false">IF(OR(J826="",J826=0,G826=""),"",IF(N826="Deposited on time",0,IF(N826="Pending (not yet due)",0,MAX(0,(YEAR(IF(L826="",Settings!$C$11,L826))-YEAR(G826))*12+MONTH(IF(L826="",Settings!$C$11,L826))-MONTH(G826)+1))))</f>
        <v/>
      </c>
      <c r="P826" s="23" t="str">
        <f aca="false">IF(O826="","",ROUND(J826*Settings!$C$10*O826,0))</f>
        <v/>
      </c>
    </row>
    <row r="827" customFormat="false" ht="15" hidden="false" customHeight="false" outlineLevel="0" collapsed="false">
      <c r="A827" s="8"/>
      <c r="B827" s="8"/>
      <c r="C827" s="8"/>
      <c r="D827" s="8"/>
      <c r="E827" s="8"/>
      <c r="F827" s="18"/>
      <c r="G827" s="21"/>
      <c r="H827" s="11" t="str">
        <f aca="false">IF(E827="","",IFERROR(INDEX(Rates!$B$6:$B$30,MATCH(E827,Rates!$A$6:$A$30,0)),"Not in rate table"))</f>
        <v/>
      </c>
      <c r="I827" s="22" t="str">
        <f aca="false">IF(E827="","",IFERROR(IF(F827&lt;=INDEX(Rates!$C$6:$C$30,MATCH(E827,Rates!$A$6:$A$30,0)),0,IF(D827="Yes",INDEX(Rates!$D$6:$D$30,MATCH(E827,Rates!$A$6:$A$30,0)),INDEX(Rates!$E$6:$E$30,MATCH(E827,Rates!$A$6:$A$30,0)))),0))</f>
        <v/>
      </c>
      <c r="J827" s="23" t="str">
        <f aca="false">IF(E827="","",ROUND(F827*I827,0))</f>
        <v/>
      </c>
      <c r="K827" s="24" t="str">
        <f aca="false">IF(OR(G827="",J827=0),"",IF(MONTH(G827)=3,DATE(YEAR(G827),Settings!$C$9,Settings!$C$8),DATE(YEAR(G827),MONTH(G827)+1,Settings!$C$7)))</f>
        <v/>
      </c>
      <c r="L827" s="21"/>
      <c r="M827" s="8"/>
      <c r="N827" s="10" t="str">
        <f aca="false">IF(E827="","",IF(J827=0,"Below threshold",IF(L827="",IF(Settings!$C$11&gt;K827,"Overdue - not deposited","Pending (not yet due)"),IF(L827&lt;=K827,"Deposited on time","Deposited late"))))</f>
        <v/>
      </c>
      <c r="O827" s="25" t="str">
        <f aca="false">IF(OR(J827="",J827=0,G827=""),"",IF(N827="Deposited on time",0,IF(N827="Pending (not yet due)",0,MAX(0,(YEAR(IF(L827="",Settings!$C$11,L827))-YEAR(G827))*12+MONTH(IF(L827="",Settings!$C$11,L827))-MONTH(G827)+1))))</f>
        <v/>
      </c>
      <c r="P827" s="23" t="str">
        <f aca="false">IF(O827="","",ROUND(J827*Settings!$C$10*O827,0))</f>
        <v/>
      </c>
    </row>
    <row r="828" customFormat="false" ht="15" hidden="false" customHeight="false" outlineLevel="0" collapsed="false">
      <c r="A828" s="8"/>
      <c r="B828" s="8"/>
      <c r="C828" s="8"/>
      <c r="D828" s="8"/>
      <c r="E828" s="8"/>
      <c r="F828" s="18"/>
      <c r="G828" s="21"/>
      <c r="H828" s="11" t="str">
        <f aca="false">IF(E828="","",IFERROR(INDEX(Rates!$B$6:$B$30,MATCH(E828,Rates!$A$6:$A$30,0)),"Not in rate table"))</f>
        <v/>
      </c>
      <c r="I828" s="22" t="str">
        <f aca="false">IF(E828="","",IFERROR(IF(F828&lt;=INDEX(Rates!$C$6:$C$30,MATCH(E828,Rates!$A$6:$A$30,0)),0,IF(D828="Yes",INDEX(Rates!$D$6:$D$30,MATCH(E828,Rates!$A$6:$A$30,0)),INDEX(Rates!$E$6:$E$30,MATCH(E828,Rates!$A$6:$A$30,0)))),0))</f>
        <v/>
      </c>
      <c r="J828" s="23" t="str">
        <f aca="false">IF(E828="","",ROUND(F828*I828,0))</f>
        <v/>
      </c>
      <c r="K828" s="24" t="str">
        <f aca="false">IF(OR(G828="",J828=0),"",IF(MONTH(G828)=3,DATE(YEAR(G828),Settings!$C$9,Settings!$C$8),DATE(YEAR(G828),MONTH(G828)+1,Settings!$C$7)))</f>
        <v/>
      </c>
      <c r="L828" s="21"/>
      <c r="M828" s="8"/>
      <c r="N828" s="10" t="str">
        <f aca="false">IF(E828="","",IF(J828=0,"Below threshold",IF(L828="",IF(Settings!$C$11&gt;K828,"Overdue - not deposited","Pending (not yet due)"),IF(L828&lt;=K828,"Deposited on time","Deposited late"))))</f>
        <v/>
      </c>
      <c r="O828" s="25" t="str">
        <f aca="false">IF(OR(J828="",J828=0,G828=""),"",IF(N828="Deposited on time",0,IF(N828="Pending (not yet due)",0,MAX(0,(YEAR(IF(L828="",Settings!$C$11,L828))-YEAR(G828))*12+MONTH(IF(L828="",Settings!$C$11,L828))-MONTH(G828)+1))))</f>
        <v/>
      </c>
      <c r="P828" s="23" t="str">
        <f aca="false">IF(O828="","",ROUND(J828*Settings!$C$10*O828,0))</f>
        <v/>
      </c>
    </row>
    <row r="829" customFormat="false" ht="15" hidden="false" customHeight="false" outlineLevel="0" collapsed="false">
      <c r="A829" s="8"/>
      <c r="B829" s="8"/>
      <c r="C829" s="8"/>
      <c r="D829" s="8"/>
      <c r="E829" s="8"/>
      <c r="F829" s="18"/>
      <c r="G829" s="21"/>
      <c r="H829" s="11" t="str">
        <f aca="false">IF(E829="","",IFERROR(INDEX(Rates!$B$6:$B$30,MATCH(E829,Rates!$A$6:$A$30,0)),"Not in rate table"))</f>
        <v/>
      </c>
      <c r="I829" s="22" t="str">
        <f aca="false">IF(E829="","",IFERROR(IF(F829&lt;=INDEX(Rates!$C$6:$C$30,MATCH(E829,Rates!$A$6:$A$30,0)),0,IF(D829="Yes",INDEX(Rates!$D$6:$D$30,MATCH(E829,Rates!$A$6:$A$30,0)),INDEX(Rates!$E$6:$E$30,MATCH(E829,Rates!$A$6:$A$30,0)))),0))</f>
        <v/>
      </c>
      <c r="J829" s="23" t="str">
        <f aca="false">IF(E829="","",ROUND(F829*I829,0))</f>
        <v/>
      </c>
      <c r="K829" s="24" t="str">
        <f aca="false">IF(OR(G829="",J829=0),"",IF(MONTH(G829)=3,DATE(YEAR(G829),Settings!$C$9,Settings!$C$8),DATE(YEAR(G829),MONTH(G829)+1,Settings!$C$7)))</f>
        <v/>
      </c>
      <c r="L829" s="21"/>
      <c r="M829" s="8"/>
      <c r="N829" s="10" t="str">
        <f aca="false">IF(E829="","",IF(J829=0,"Below threshold",IF(L829="",IF(Settings!$C$11&gt;K829,"Overdue - not deposited","Pending (not yet due)"),IF(L829&lt;=K829,"Deposited on time","Deposited late"))))</f>
        <v/>
      </c>
      <c r="O829" s="25" t="str">
        <f aca="false">IF(OR(J829="",J829=0,G829=""),"",IF(N829="Deposited on time",0,IF(N829="Pending (not yet due)",0,MAX(0,(YEAR(IF(L829="",Settings!$C$11,L829))-YEAR(G829))*12+MONTH(IF(L829="",Settings!$C$11,L829))-MONTH(G829)+1))))</f>
        <v/>
      </c>
      <c r="P829" s="23" t="str">
        <f aca="false">IF(O829="","",ROUND(J829*Settings!$C$10*O829,0))</f>
        <v/>
      </c>
    </row>
    <row r="830" customFormat="false" ht="15" hidden="false" customHeight="false" outlineLevel="0" collapsed="false">
      <c r="A830" s="8"/>
      <c r="B830" s="8"/>
      <c r="C830" s="8"/>
      <c r="D830" s="8"/>
      <c r="E830" s="8"/>
      <c r="F830" s="18"/>
      <c r="G830" s="21"/>
      <c r="H830" s="11" t="str">
        <f aca="false">IF(E830="","",IFERROR(INDEX(Rates!$B$6:$B$30,MATCH(E830,Rates!$A$6:$A$30,0)),"Not in rate table"))</f>
        <v/>
      </c>
      <c r="I830" s="22" t="str">
        <f aca="false">IF(E830="","",IFERROR(IF(F830&lt;=INDEX(Rates!$C$6:$C$30,MATCH(E830,Rates!$A$6:$A$30,0)),0,IF(D830="Yes",INDEX(Rates!$D$6:$D$30,MATCH(E830,Rates!$A$6:$A$30,0)),INDEX(Rates!$E$6:$E$30,MATCH(E830,Rates!$A$6:$A$30,0)))),0))</f>
        <v/>
      </c>
      <c r="J830" s="23" t="str">
        <f aca="false">IF(E830="","",ROUND(F830*I830,0))</f>
        <v/>
      </c>
      <c r="K830" s="24" t="str">
        <f aca="false">IF(OR(G830="",J830=0),"",IF(MONTH(G830)=3,DATE(YEAR(G830),Settings!$C$9,Settings!$C$8),DATE(YEAR(G830),MONTH(G830)+1,Settings!$C$7)))</f>
        <v/>
      </c>
      <c r="L830" s="21"/>
      <c r="M830" s="8"/>
      <c r="N830" s="10" t="str">
        <f aca="false">IF(E830="","",IF(J830=0,"Below threshold",IF(L830="",IF(Settings!$C$11&gt;K830,"Overdue - not deposited","Pending (not yet due)"),IF(L830&lt;=K830,"Deposited on time","Deposited late"))))</f>
        <v/>
      </c>
      <c r="O830" s="25" t="str">
        <f aca="false">IF(OR(J830="",J830=0,G830=""),"",IF(N830="Deposited on time",0,IF(N830="Pending (not yet due)",0,MAX(0,(YEAR(IF(L830="",Settings!$C$11,L830))-YEAR(G830))*12+MONTH(IF(L830="",Settings!$C$11,L830))-MONTH(G830)+1))))</f>
        <v/>
      </c>
      <c r="P830" s="23" t="str">
        <f aca="false">IF(O830="","",ROUND(J830*Settings!$C$10*O830,0))</f>
        <v/>
      </c>
    </row>
    <row r="831" customFormat="false" ht="15" hidden="false" customHeight="false" outlineLevel="0" collapsed="false">
      <c r="A831" s="8"/>
      <c r="B831" s="8"/>
      <c r="C831" s="8"/>
      <c r="D831" s="8"/>
      <c r="E831" s="8"/>
      <c r="F831" s="18"/>
      <c r="G831" s="21"/>
      <c r="H831" s="11" t="str">
        <f aca="false">IF(E831="","",IFERROR(INDEX(Rates!$B$6:$B$30,MATCH(E831,Rates!$A$6:$A$30,0)),"Not in rate table"))</f>
        <v/>
      </c>
      <c r="I831" s="22" t="str">
        <f aca="false">IF(E831="","",IFERROR(IF(F831&lt;=INDEX(Rates!$C$6:$C$30,MATCH(E831,Rates!$A$6:$A$30,0)),0,IF(D831="Yes",INDEX(Rates!$D$6:$D$30,MATCH(E831,Rates!$A$6:$A$30,0)),INDEX(Rates!$E$6:$E$30,MATCH(E831,Rates!$A$6:$A$30,0)))),0))</f>
        <v/>
      </c>
      <c r="J831" s="23" t="str">
        <f aca="false">IF(E831="","",ROUND(F831*I831,0))</f>
        <v/>
      </c>
      <c r="K831" s="24" t="str">
        <f aca="false">IF(OR(G831="",J831=0),"",IF(MONTH(G831)=3,DATE(YEAR(G831),Settings!$C$9,Settings!$C$8),DATE(YEAR(G831),MONTH(G831)+1,Settings!$C$7)))</f>
        <v/>
      </c>
      <c r="L831" s="21"/>
      <c r="M831" s="8"/>
      <c r="N831" s="10" t="str">
        <f aca="false">IF(E831="","",IF(J831=0,"Below threshold",IF(L831="",IF(Settings!$C$11&gt;K831,"Overdue - not deposited","Pending (not yet due)"),IF(L831&lt;=K831,"Deposited on time","Deposited late"))))</f>
        <v/>
      </c>
      <c r="O831" s="25" t="str">
        <f aca="false">IF(OR(J831="",J831=0,G831=""),"",IF(N831="Deposited on time",0,IF(N831="Pending (not yet due)",0,MAX(0,(YEAR(IF(L831="",Settings!$C$11,L831))-YEAR(G831))*12+MONTH(IF(L831="",Settings!$C$11,L831))-MONTH(G831)+1))))</f>
        <v/>
      </c>
      <c r="P831" s="23" t="str">
        <f aca="false">IF(O831="","",ROUND(J831*Settings!$C$10*O831,0))</f>
        <v/>
      </c>
    </row>
    <row r="832" customFormat="false" ht="15" hidden="false" customHeight="false" outlineLevel="0" collapsed="false">
      <c r="A832" s="8"/>
      <c r="B832" s="8"/>
      <c r="C832" s="8"/>
      <c r="D832" s="8"/>
      <c r="E832" s="8"/>
      <c r="F832" s="18"/>
      <c r="G832" s="21"/>
      <c r="H832" s="11" t="str">
        <f aca="false">IF(E832="","",IFERROR(INDEX(Rates!$B$6:$B$30,MATCH(E832,Rates!$A$6:$A$30,0)),"Not in rate table"))</f>
        <v/>
      </c>
      <c r="I832" s="22" t="str">
        <f aca="false">IF(E832="","",IFERROR(IF(F832&lt;=INDEX(Rates!$C$6:$C$30,MATCH(E832,Rates!$A$6:$A$30,0)),0,IF(D832="Yes",INDEX(Rates!$D$6:$D$30,MATCH(E832,Rates!$A$6:$A$30,0)),INDEX(Rates!$E$6:$E$30,MATCH(E832,Rates!$A$6:$A$30,0)))),0))</f>
        <v/>
      </c>
      <c r="J832" s="23" t="str">
        <f aca="false">IF(E832="","",ROUND(F832*I832,0))</f>
        <v/>
      </c>
      <c r="K832" s="24" t="str">
        <f aca="false">IF(OR(G832="",J832=0),"",IF(MONTH(G832)=3,DATE(YEAR(G832),Settings!$C$9,Settings!$C$8),DATE(YEAR(G832),MONTH(G832)+1,Settings!$C$7)))</f>
        <v/>
      </c>
      <c r="L832" s="21"/>
      <c r="M832" s="8"/>
      <c r="N832" s="10" t="str">
        <f aca="false">IF(E832="","",IF(J832=0,"Below threshold",IF(L832="",IF(Settings!$C$11&gt;K832,"Overdue - not deposited","Pending (not yet due)"),IF(L832&lt;=K832,"Deposited on time","Deposited late"))))</f>
        <v/>
      </c>
      <c r="O832" s="25" t="str">
        <f aca="false">IF(OR(J832="",J832=0,G832=""),"",IF(N832="Deposited on time",0,IF(N832="Pending (not yet due)",0,MAX(0,(YEAR(IF(L832="",Settings!$C$11,L832))-YEAR(G832))*12+MONTH(IF(L832="",Settings!$C$11,L832))-MONTH(G832)+1))))</f>
        <v/>
      </c>
      <c r="P832" s="23" t="str">
        <f aca="false">IF(O832="","",ROUND(J832*Settings!$C$10*O832,0))</f>
        <v/>
      </c>
    </row>
    <row r="833" customFormat="false" ht="15" hidden="false" customHeight="false" outlineLevel="0" collapsed="false">
      <c r="A833" s="8"/>
      <c r="B833" s="8"/>
      <c r="C833" s="8"/>
      <c r="D833" s="8"/>
      <c r="E833" s="8"/>
      <c r="F833" s="18"/>
      <c r="G833" s="21"/>
      <c r="H833" s="11" t="str">
        <f aca="false">IF(E833="","",IFERROR(INDEX(Rates!$B$6:$B$30,MATCH(E833,Rates!$A$6:$A$30,0)),"Not in rate table"))</f>
        <v/>
      </c>
      <c r="I833" s="22" t="str">
        <f aca="false">IF(E833="","",IFERROR(IF(F833&lt;=INDEX(Rates!$C$6:$C$30,MATCH(E833,Rates!$A$6:$A$30,0)),0,IF(D833="Yes",INDEX(Rates!$D$6:$D$30,MATCH(E833,Rates!$A$6:$A$30,0)),INDEX(Rates!$E$6:$E$30,MATCH(E833,Rates!$A$6:$A$30,0)))),0))</f>
        <v/>
      </c>
      <c r="J833" s="23" t="str">
        <f aca="false">IF(E833="","",ROUND(F833*I833,0))</f>
        <v/>
      </c>
      <c r="K833" s="24" t="str">
        <f aca="false">IF(OR(G833="",J833=0),"",IF(MONTH(G833)=3,DATE(YEAR(G833),Settings!$C$9,Settings!$C$8),DATE(YEAR(G833),MONTH(G833)+1,Settings!$C$7)))</f>
        <v/>
      </c>
      <c r="L833" s="21"/>
      <c r="M833" s="8"/>
      <c r="N833" s="10" t="str">
        <f aca="false">IF(E833="","",IF(J833=0,"Below threshold",IF(L833="",IF(Settings!$C$11&gt;K833,"Overdue - not deposited","Pending (not yet due)"),IF(L833&lt;=K833,"Deposited on time","Deposited late"))))</f>
        <v/>
      </c>
      <c r="O833" s="25" t="str">
        <f aca="false">IF(OR(J833="",J833=0,G833=""),"",IF(N833="Deposited on time",0,IF(N833="Pending (not yet due)",0,MAX(0,(YEAR(IF(L833="",Settings!$C$11,L833))-YEAR(G833))*12+MONTH(IF(L833="",Settings!$C$11,L833))-MONTH(G833)+1))))</f>
        <v/>
      </c>
      <c r="P833" s="23" t="str">
        <f aca="false">IF(O833="","",ROUND(J833*Settings!$C$10*O833,0))</f>
        <v/>
      </c>
    </row>
    <row r="834" customFormat="false" ht="15" hidden="false" customHeight="false" outlineLevel="0" collapsed="false">
      <c r="A834" s="8"/>
      <c r="B834" s="8"/>
      <c r="C834" s="8"/>
      <c r="D834" s="8"/>
      <c r="E834" s="8"/>
      <c r="F834" s="18"/>
      <c r="G834" s="21"/>
      <c r="H834" s="11" t="str">
        <f aca="false">IF(E834="","",IFERROR(INDEX(Rates!$B$6:$B$30,MATCH(E834,Rates!$A$6:$A$30,0)),"Not in rate table"))</f>
        <v/>
      </c>
      <c r="I834" s="22" t="str">
        <f aca="false">IF(E834="","",IFERROR(IF(F834&lt;=INDEX(Rates!$C$6:$C$30,MATCH(E834,Rates!$A$6:$A$30,0)),0,IF(D834="Yes",INDEX(Rates!$D$6:$D$30,MATCH(E834,Rates!$A$6:$A$30,0)),INDEX(Rates!$E$6:$E$30,MATCH(E834,Rates!$A$6:$A$30,0)))),0))</f>
        <v/>
      </c>
      <c r="J834" s="23" t="str">
        <f aca="false">IF(E834="","",ROUND(F834*I834,0))</f>
        <v/>
      </c>
      <c r="K834" s="24" t="str">
        <f aca="false">IF(OR(G834="",J834=0),"",IF(MONTH(G834)=3,DATE(YEAR(G834),Settings!$C$9,Settings!$C$8),DATE(YEAR(G834),MONTH(G834)+1,Settings!$C$7)))</f>
        <v/>
      </c>
      <c r="L834" s="21"/>
      <c r="M834" s="8"/>
      <c r="N834" s="10" t="str">
        <f aca="false">IF(E834="","",IF(J834=0,"Below threshold",IF(L834="",IF(Settings!$C$11&gt;K834,"Overdue - not deposited","Pending (not yet due)"),IF(L834&lt;=K834,"Deposited on time","Deposited late"))))</f>
        <v/>
      </c>
      <c r="O834" s="25" t="str">
        <f aca="false">IF(OR(J834="",J834=0,G834=""),"",IF(N834="Deposited on time",0,IF(N834="Pending (not yet due)",0,MAX(0,(YEAR(IF(L834="",Settings!$C$11,L834))-YEAR(G834))*12+MONTH(IF(L834="",Settings!$C$11,L834))-MONTH(G834)+1))))</f>
        <v/>
      </c>
      <c r="P834" s="23" t="str">
        <f aca="false">IF(O834="","",ROUND(J834*Settings!$C$10*O834,0))</f>
        <v/>
      </c>
    </row>
    <row r="835" customFormat="false" ht="15" hidden="false" customHeight="false" outlineLevel="0" collapsed="false">
      <c r="A835" s="8"/>
      <c r="B835" s="8"/>
      <c r="C835" s="8"/>
      <c r="D835" s="8"/>
      <c r="E835" s="8"/>
      <c r="F835" s="18"/>
      <c r="G835" s="21"/>
      <c r="H835" s="11" t="str">
        <f aca="false">IF(E835="","",IFERROR(INDEX(Rates!$B$6:$B$30,MATCH(E835,Rates!$A$6:$A$30,0)),"Not in rate table"))</f>
        <v/>
      </c>
      <c r="I835" s="22" t="str">
        <f aca="false">IF(E835="","",IFERROR(IF(F835&lt;=INDEX(Rates!$C$6:$C$30,MATCH(E835,Rates!$A$6:$A$30,0)),0,IF(D835="Yes",INDEX(Rates!$D$6:$D$30,MATCH(E835,Rates!$A$6:$A$30,0)),INDEX(Rates!$E$6:$E$30,MATCH(E835,Rates!$A$6:$A$30,0)))),0))</f>
        <v/>
      </c>
      <c r="J835" s="23" t="str">
        <f aca="false">IF(E835="","",ROUND(F835*I835,0))</f>
        <v/>
      </c>
      <c r="K835" s="24" t="str">
        <f aca="false">IF(OR(G835="",J835=0),"",IF(MONTH(G835)=3,DATE(YEAR(G835),Settings!$C$9,Settings!$C$8),DATE(YEAR(G835),MONTH(G835)+1,Settings!$C$7)))</f>
        <v/>
      </c>
      <c r="L835" s="21"/>
      <c r="M835" s="8"/>
      <c r="N835" s="10" t="str">
        <f aca="false">IF(E835="","",IF(J835=0,"Below threshold",IF(L835="",IF(Settings!$C$11&gt;K835,"Overdue - not deposited","Pending (not yet due)"),IF(L835&lt;=K835,"Deposited on time","Deposited late"))))</f>
        <v/>
      </c>
      <c r="O835" s="25" t="str">
        <f aca="false">IF(OR(J835="",J835=0,G835=""),"",IF(N835="Deposited on time",0,IF(N835="Pending (not yet due)",0,MAX(0,(YEAR(IF(L835="",Settings!$C$11,L835))-YEAR(G835))*12+MONTH(IF(L835="",Settings!$C$11,L835))-MONTH(G835)+1))))</f>
        <v/>
      </c>
      <c r="P835" s="23" t="str">
        <f aca="false">IF(O835="","",ROUND(J835*Settings!$C$10*O835,0))</f>
        <v/>
      </c>
    </row>
    <row r="836" customFormat="false" ht="15" hidden="false" customHeight="false" outlineLevel="0" collapsed="false">
      <c r="A836" s="8"/>
      <c r="B836" s="8"/>
      <c r="C836" s="8"/>
      <c r="D836" s="8"/>
      <c r="E836" s="8"/>
      <c r="F836" s="18"/>
      <c r="G836" s="21"/>
      <c r="H836" s="11" t="str">
        <f aca="false">IF(E836="","",IFERROR(INDEX(Rates!$B$6:$B$30,MATCH(E836,Rates!$A$6:$A$30,0)),"Not in rate table"))</f>
        <v/>
      </c>
      <c r="I836" s="22" t="str">
        <f aca="false">IF(E836="","",IFERROR(IF(F836&lt;=INDEX(Rates!$C$6:$C$30,MATCH(E836,Rates!$A$6:$A$30,0)),0,IF(D836="Yes",INDEX(Rates!$D$6:$D$30,MATCH(E836,Rates!$A$6:$A$30,0)),INDEX(Rates!$E$6:$E$30,MATCH(E836,Rates!$A$6:$A$30,0)))),0))</f>
        <v/>
      </c>
      <c r="J836" s="23" t="str">
        <f aca="false">IF(E836="","",ROUND(F836*I836,0))</f>
        <v/>
      </c>
      <c r="K836" s="24" t="str">
        <f aca="false">IF(OR(G836="",J836=0),"",IF(MONTH(G836)=3,DATE(YEAR(G836),Settings!$C$9,Settings!$C$8),DATE(YEAR(G836),MONTH(G836)+1,Settings!$C$7)))</f>
        <v/>
      </c>
      <c r="L836" s="21"/>
      <c r="M836" s="8"/>
      <c r="N836" s="10" t="str">
        <f aca="false">IF(E836="","",IF(J836=0,"Below threshold",IF(L836="",IF(Settings!$C$11&gt;K836,"Overdue - not deposited","Pending (not yet due)"),IF(L836&lt;=K836,"Deposited on time","Deposited late"))))</f>
        <v/>
      </c>
      <c r="O836" s="25" t="str">
        <f aca="false">IF(OR(J836="",J836=0,G836=""),"",IF(N836="Deposited on time",0,IF(N836="Pending (not yet due)",0,MAX(0,(YEAR(IF(L836="",Settings!$C$11,L836))-YEAR(G836))*12+MONTH(IF(L836="",Settings!$C$11,L836))-MONTH(G836)+1))))</f>
        <v/>
      </c>
      <c r="P836" s="23" t="str">
        <f aca="false">IF(O836="","",ROUND(J836*Settings!$C$10*O836,0))</f>
        <v/>
      </c>
    </row>
    <row r="837" customFormat="false" ht="15" hidden="false" customHeight="false" outlineLevel="0" collapsed="false">
      <c r="A837" s="8"/>
      <c r="B837" s="8"/>
      <c r="C837" s="8"/>
      <c r="D837" s="8"/>
      <c r="E837" s="8"/>
      <c r="F837" s="18"/>
      <c r="G837" s="21"/>
      <c r="H837" s="11" t="str">
        <f aca="false">IF(E837="","",IFERROR(INDEX(Rates!$B$6:$B$30,MATCH(E837,Rates!$A$6:$A$30,0)),"Not in rate table"))</f>
        <v/>
      </c>
      <c r="I837" s="22" t="str">
        <f aca="false">IF(E837="","",IFERROR(IF(F837&lt;=INDEX(Rates!$C$6:$C$30,MATCH(E837,Rates!$A$6:$A$30,0)),0,IF(D837="Yes",INDEX(Rates!$D$6:$D$30,MATCH(E837,Rates!$A$6:$A$30,0)),INDEX(Rates!$E$6:$E$30,MATCH(E837,Rates!$A$6:$A$30,0)))),0))</f>
        <v/>
      </c>
      <c r="J837" s="23" t="str">
        <f aca="false">IF(E837="","",ROUND(F837*I837,0))</f>
        <v/>
      </c>
      <c r="K837" s="24" t="str">
        <f aca="false">IF(OR(G837="",J837=0),"",IF(MONTH(G837)=3,DATE(YEAR(G837),Settings!$C$9,Settings!$C$8),DATE(YEAR(G837),MONTH(G837)+1,Settings!$C$7)))</f>
        <v/>
      </c>
      <c r="L837" s="21"/>
      <c r="M837" s="8"/>
      <c r="N837" s="10" t="str">
        <f aca="false">IF(E837="","",IF(J837=0,"Below threshold",IF(L837="",IF(Settings!$C$11&gt;K837,"Overdue - not deposited","Pending (not yet due)"),IF(L837&lt;=K837,"Deposited on time","Deposited late"))))</f>
        <v/>
      </c>
      <c r="O837" s="25" t="str">
        <f aca="false">IF(OR(J837="",J837=0,G837=""),"",IF(N837="Deposited on time",0,IF(N837="Pending (not yet due)",0,MAX(0,(YEAR(IF(L837="",Settings!$C$11,L837))-YEAR(G837))*12+MONTH(IF(L837="",Settings!$C$11,L837))-MONTH(G837)+1))))</f>
        <v/>
      </c>
      <c r="P837" s="23" t="str">
        <f aca="false">IF(O837="","",ROUND(J837*Settings!$C$10*O837,0))</f>
        <v/>
      </c>
    </row>
    <row r="838" customFormat="false" ht="15" hidden="false" customHeight="false" outlineLevel="0" collapsed="false">
      <c r="A838" s="8"/>
      <c r="B838" s="8"/>
      <c r="C838" s="8"/>
      <c r="D838" s="8"/>
      <c r="E838" s="8"/>
      <c r="F838" s="18"/>
      <c r="G838" s="21"/>
      <c r="H838" s="11" t="str">
        <f aca="false">IF(E838="","",IFERROR(INDEX(Rates!$B$6:$B$30,MATCH(E838,Rates!$A$6:$A$30,0)),"Not in rate table"))</f>
        <v/>
      </c>
      <c r="I838" s="22" t="str">
        <f aca="false">IF(E838="","",IFERROR(IF(F838&lt;=INDEX(Rates!$C$6:$C$30,MATCH(E838,Rates!$A$6:$A$30,0)),0,IF(D838="Yes",INDEX(Rates!$D$6:$D$30,MATCH(E838,Rates!$A$6:$A$30,0)),INDEX(Rates!$E$6:$E$30,MATCH(E838,Rates!$A$6:$A$30,0)))),0))</f>
        <v/>
      </c>
      <c r="J838" s="23" t="str">
        <f aca="false">IF(E838="","",ROUND(F838*I838,0))</f>
        <v/>
      </c>
      <c r="K838" s="24" t="str">
        <f aca="false">IF(OR(G838="",J838=0),"",IF(MONTH(G838)=3,DATE(YEAR(G838),Settings!$C$9,Settings!$C$8),DATE(YEAR(G838),MONTH(G838)+1,Settings!$C$7)))</f>
        <v/>
      </c>
      <c r="L838" s="21"/>
      <c r="M838" s="8"/>
      <c r="N838" s="10" t="str">
        <f aca="false">IF(E838="","",IF(J838=0,"Below threshold",IF(L838="",IF(Settings!$C$11&gt;K838,"Overdue - not deposited","Pending (not yet due)"),IF(L838&lt;=K838,"Deposited on time","Deposited late"))))</f>
        <v/>
      </c>
      <c r="O838" s="25" t="str">
        <f aca="false">IF(OR(J838="",J838=0,G838=""),"",IF(N838="Deposited on time",0,IF(N838="Pending (not yet due)",0,MAX(0,(YEAR(IF(L838="",Settings!$C$11,L838))-YEAR(G838))*12+MONTH(IF(L838="",Settings!$C$11,L838))-MONTH(G838)+1))))</f>
        <v/>
      </c>
      <c r="P838" s="23" t="str">
        <f aca="false">IF(O838="","",ROUND(J838*Settings!$C$10*O838,0))</f>
        <v/>
      </c>
    </row>
    <row r="839" customFormat="false" ht="15" hidden="false" customHeight="false" outlineLevel="0" collapsed="false">
      <c r="A839" s="8"/>
      <c r="B839" s="8"/>
      <c r="C839" s="8"/>
      <c r="D839" s="8"/>
      <c r="E839" s="8"/>
      <c r="F839" s="18"/>
      <c r="G839" s="21"/>
      <c r="H839" s="11" t="str">
        <f aca="false">IF(E839="","",IFERROR(INDEX(Rates!$B$6:$B$30,MATCH(E839,Rates!$A$6:$A$30,0)),"Not in rate table"))</f>
        <v/>
      </c>
      <c r="I839" s="22" t="str">
        <f aca="false">IF(E839="","",IFERROR(IF(F839&lt;=INDEX(Rates!$C$6:$C$30,MATCH(E839,Rates!$A$6:$A$30,0)),0,IF(D839="Yes",INDEX(Rates!$D$6:$D$30,MATCH(E839,Rates!$A$6:$A$30,0)),INDEX(Rates!$E$6:$E$30,MATCH(E839,Rates!$A$6:$A$30,0)))),0))</f>
        <v/>
      </c>
      <c r="J839" s="23" t="str">
        <f aca="false">IF(E839="","",ROUND(F839*I839,0))</f>
        <v/>
      </c>
      <c r="K839" s="24" t="str">
        <f aca="false">IF(OR(G839="",J839=0),"",IF(MONTH(G839)=3,DATE(YEAR(G839),Settings!$C$9,Settings!$C$8),DATE(YEAR(G839),MONTH(G839)+1,Settings!$C$7)))</f>
        <v/>
      </c>
      <c r="L839" s="21"/>
      <c r="M839" s="8"/>
      <c r="N839" s="10" t="str">
        <f aca="false">IF(E839="","",IF(J839=0,"Below threshold",IF(L839="",IF(Settings!$C$11&gt;K839,"Overdue - not deposited","Pending (not yet due)"),IF(L839&lt;=K839,"Deposited on time","Deposited late"))))</f>
        <v/>
      </c>
      <c r="O839" s="25" t="str">
        <f aca="false">IF(OR(J839="",J839=0,G839=""),"",IF(N839="Deposited on time",0,IF(N839="Pending (not yet due)",0,MAX(0,(YEAR(IF(L839="",Settings!$C$11,L839))-YEAR(G839))*12+MONTH(IF(L839="",Settings!$C$11,L839))-MONTH(G839)+1))))</f>
        <v/>
      </c>
      <c r="P839" s="23" t="str">
        <f aca="false">IF(O839="","",ROUND(J839*Settings!$C$10*O839,0))</f>
        <v/>
      </c>
    </row>
    <row r="840" customFormat="false" ht="15" hidden="false" customHeight="false" outlineLevel="0" collapsed="false">
      <c r="A840" s="8"/>
      <c r="B840" s="8"/>
      <c r="C840" s="8"/>
      <c r="D840" s="8"/>
      <c r="E840" s="8"/>
      <c r="F840" s="18"/>
      <c r="G840" s="21"/>
      <c r="H840" s="11" t="str">
        <f aca="false">IF(E840="","",IFERROR(INDEX(Rates!$B$6:$B$30,MATCH(E840,Rates!$A$6:$A$30,0)),"Not in rate table"))</f>
        <v/>
      </c>
      <c r="I840" s="22" t="str">
        <f aca="false">IF(E840="","",IFERROR(IF(F840&lt;=INDEX(Rates!$C$6:$C$30,MATCH(E840,Rates!$A$6:$A$30,0)),0,IF(D840="Yes",INDEX(Rates!$D$6:$D$30,MATCH(E840,Rates!$A$6:$A$30,0)),INDEX(Rates!$E$6:$E$30,MATCH(E840,Rates!$A$6:$A$30,0)))),0))</f>
        <v/>
      </c>
      <c r="J840" s="23" t="str">
        <f aca="false">IF(E840="","",ROUND(F840*I840,0))</f>
        <v/>
      </c>
      <c r="K840" s="24" t="str">
        <f aca="false">IF(OR(G840="",J840=0),"",IF(MONTH(G840)=3,DATE(YEAR(G840),Settings!$C$9,Settings!$C$8),DATE(YEAR(G840),MONTH(G840)+1,Settings!$C$7)))</f>
        <v/>
      </c>
      <c r="L840" s="21"/>
      <c r="M840" s="8"/>
      <c r="N840" s="10" t="str">
        <f aca="false">IF(E840="","",IF(J840=0,"Below threshold",IF(L840="",IF(Settings!$C$11&gt;K840,"Overdue - not deposited","Pending (not yet due)"),IF(L840&lt;=K840,"Deposited on time","Deposited late"))))</f>
        <v/>
      </c>
      <c r="O840" s="25" t="str">
        <f aca="false">IF(OR(J840="",J840=0,G840=""),"",IF(N840="Deposited on time",0,IF(N840="Pending (not yet due)",0,MAX(0,(YEAR(IF(L840="",Settings!$C$11,L840))-YEAR(G840))*12+MONTH(IF(L840="",Settings!$C$11,L840))-MONTH(G840)+1))))</f>
        <v/>
      </c>
      <c r="P840" s="23" t="str">
        <f aca="false">IF(O840="","",ROUND(J840*Settings!$C$10*O840,0))</f>
        <v/>
      </c>
    </row>
    <row r="841" customFormat="false" ht="15" hidden="false" customHeight="false" outlineLevel="0" collapsed="false">
      <c r="A841" s="8"/>
      <c r="B841" s="8"/>
      <c r="C841" s="8"/>
      <c r="D841" s="8"/>
      <c r="E841" s="8"/>
      <c r="F841" s="18"/>
      <c r="G841" s="21"/>
      <c r="H841" s="11" t="str">
        <f aca="false">IF(E841="","",IFERROR(INDEX(Rates!$B$6:$B$30,MATCH(E841,Rates!$A$6:$A$30,0)),"Not in rate table"))</f>
        <v/>
      </c>
      <c r="I841" s="22" t="str">
        <f aca="false">IF(E841="","",IFERROR(IF(F841&lt;=INDEX(Rates!$C$6:$C$30,MATCH(E841,Rates!$A$6:$A$30,0)),0,IF(D841="Yes",INDEX(Rates!$D$6:$D$30,MATCH(E841,Rates!$A$6:$A$30,0)),INDEX(Rates!$E$6:$E$30,MATCH(E841,Rates!$A$6:$A$30,0)))),0))</f>
        <v/>
      </c>
      <c r="J841" s="23" t="str">
        <f aca="false">IF(E841="","",ROUND(F841*I841,0))</f>
        <v/>
      </c>
      <c r="K841" s="24" t="str">
        <f aca="false">IF(OR(G841="",J841=0),"",IF(MONTH(G841)=3,DATE(YEAR(G841),Settings!$C$9,Settings!$C$8),DATE(YEAR(G841),MONTH(G841)+1,Settings!$C$7)))</f>
        <v/>
      </c>
      <c r="L841" s="21"/>
      <c r="M841" s="8"/>
      <c r="N841" s="10" t="str">
        <f aca="false">IF(E841="","",IF(J841=0,"Below threshold",IF(L841="",IF(Settings!$C$11&gt;K841,"Overdue - not deposited","Pending (not yet due)"),IF(L841&lt;=K841,"Deposited on time","Deposited late"))))</f>
        <v/>
      </c>
      <c r="O841" s="25" t="str">
        <f aca="false">IF(OR(J841="",J841=0,G841=""),"",IF(N841="Deposited on time",0,IF(N841="Pending (not yet due)",0,MAX(0,(YEAR(IF(L841="",Settings!$C$11,L841))-YEAR(G841))*12+MONTH(IF(L841="",Settings!$C$11,L841))-MONTH(G841)+1))))</f>
        <v/>
      </c>
      <c r="P841" s="23" t="str">
        <f aca="false">IF(O841="","",ROUND(J841*Settings!$C$10*O841,0))</f>
        <v/>
      </c>
    </row>
    <row r="842" customFormat="false" ht="15" hidden="false" customHeight="false" outlineLevel="0" collapsed="false">
      <c r="A842" s="8"/>
      <c r="B842" s="8"/>
      <c r="C842" s="8"/>
      <c r="D842" s="8"/>
      <c r="E842" s="8"/>
      <c r="F842" s="18"/>
      <c r="G842" s="21"/>
      <c r="H842" s="11" t="str">
        <f aca="false">IF(E842="","",IFERROR(INDEX(Rates!$B$6:$B$30,MATCH(E842,Rates!$A$6:$A$30,0)),"Not in rate table"))</f>
        <v/>
      </c>
      <c r="I842" s="22" t="str">
        <f aca="false">IF(E842="","",IFERROR(IF(F842&lt;=INDEX(Rates!$C$6:$C$30,MATCH(E842,Rates!$A$6:$A$30,0)),0,IF(D842="Yes",INDEX(Rates!$D$6:$D$30,MATCH(E842,Rates!$A$6:$A$30,0)),INDEX(Rates!$E$6:$E$30,MATCH(E842,Rates!$A$6:$A$30,0)))),0))</f>
        <v/>
      </c>
      <c r="J842" s="23" t="str">
        <f aca="false">IF(E842="","",ROUND(F842*I842,0))</f>
        <v/>
      </c>
      <c r="K842" s="24" t="str">
        <f aca="false">IF(OR(G842="",J842=0),"",IF(MONTH(G842)=3,DATE(YEAR(G842),Settings!$C$9,Settings!$C$8),DATE(YEAR(G842),MONTH(G842)+1,Settings!$C$7)))</f>
        <v/>
      </c>
      <c r="L842" s="21"/>
      <c r="M842" s="8"/>
      <c r="N842" s="10" t="str">
        <f aca="false">IF(E842="","",IF(J842=0,"Below threshold",IF(L842="",IF(Settings!$C$11&gt;K842,"Overdue - not deposited","Pending (not yet due)"),IF(L842&lt;=K842,"Deposited on time","Deposited late"))))</f>
        <v/>
      </c>
      <c r="O842" s="25" t="str">
        <f aca="false">IF(OR(J842="",J842=0,G842=""),"",IF(N842="Deposited on time",0,IF(N842="Pending (not yet due)",0,MAX(0,(YEAR(IF(L842="",Settings!$C$11,L842))-YEAR(G842))*12+MONTH(IF(L842="",Settings!$C$11,L842))-MONTH(G842)+1))))</f>
        <v/>
      </c>
      <c r="P842" s="23" t="str">
        <f aca="false">IF(O842="","",ROUND(J842*Settings!$C$10*O842,0))</f>
        <v/>
      </c>
    </row>
    <row r="843" customFormat="false" ht="15" hidden="false" customHeight="false" outlineLevel="0" collapsed="false">
      <c r="A843" s="8"/>
      <c r="B843" s="8"/>
      <c r="C843" s="8"/>
      <c r="D843" s="8"/>
      <c r="E843" s="8"/>
      <c r="F843" s="18"/>
      <c r="G843" s="21"/>
      <c r="H843" s="11" t="str">
        <f aca="false">IF(E843="","",IFERROR(INDEX(Rates!$B$6:$B$30,MATCH(E843,Rates!$A$6:$A$30,0)),"Not in rate table"))</f>
        <v/>
      </c>
      <c r="I843" s="22" t="str">
        <f aca="false">IF(E843="","",IFERROR(IF(F843&lt;=INDEX(Rates!$C$6:$C$30,MATCH(E843,Rates!$A$6:$A$30,0)),0,IF(D843="Yes",INDEX(Rates!$D$6:$D$30,MATCH(E843,Rates!$A$6:$A$30,0)),INDEX(Rates!$E$6:$E$30,MATCH(E843,Rates!$A$6:$A$30,0)))),0))</f>
        <v/>
      </c>
      <c r="J843" s="23" t="str">
        <f aca="false">IF(E843="","",ROUND(F843*I843,0))</f>
        <v/>
      </c>
      <c r="K843" s="24" t="str">
        <f aca="false">IF(OR(G843="",J843=0),"",IF(MONTH(G843)=3,DATE(YEAR(G843),Settings!$C$9,Settings!$C$8),DATE(YEAR(G843),MONTH(G843)+1,Settings!$C$7)))</f>
        <v/>
      </c>
      <c r="L843" s="21"/>
      <c r="M843" s="8"/>
      <c r="N843" s="10" t="str">
        <f aca="false">IF(E843="","",IF(J843=0,"Below threshold",IF(L843="",IF(Settings!$C$11&gt;K843,"Overdue - not deposited","Pending (not yet due)"),IF(L843&lt;=K843,"Deposited on time","Deposited late"))))</f>
        <v/>
      </c>
      <c r="O843" s="25" t="str">
        <f aca="false">IF(OR(J843="",J843=0,G843=""),"",IF(N843="Deposited on time",0,IF(N843="Pending (not yet due)",0,MAX(0,(YEAR(IF(L843="",Settings!$C$11,L843))-YEAR(G843))*12+MONTH(IF(L843="",Settings!$C$11,L843))-MONTH(G843)+1))))</f>
        <v/>
      </c>
      <c r="P843" s="23" t="str">
        <f aca="false">IF(O843="","",ROUND(J843*Settings!$C$10*O843,0))</f>
        <v/>
      </c>
    </row>
    <row r="844" customFormat="false" ht="15" hidden="false" customHeight="false" outlineLevel="0" collapsed="false">
      <c r="A844" s="8"/>
      <c r="B844" s="8"/>
      <c r="C844" s="8"/>
      <c r="D844" s="8"/>
      <c r="E844" s="8"/>
      <c r="F844" s="18"/>
      <c r="G844" s="21"/>
      <c r="H844" s="11" t="str">
        <f aca="false">IF(E844="","",IFERROR(INDEX(Rates!$B$6:$B$30,MATCH(E844,Rates!$A$6:$A$30,0)),"Not in rate table"))</f>
        <v/>
      </c>
      <c r="I844" s="22" t="str">
        <f aca="false">IF(E844="","",IFERROR(IF(F844&lt;=INDEX(Rates!$C$6:$C$30,MATCH(E844,Rates!$A$6:$A$30,0)),0,IF(D844="Yes",INDEX(Rates!$D$6:$D$30,MATCH(E844,Rates!$A$6:$A$30,0)),INDEX(Rates!$E$6:$E$30,MATCH(E844,Rates!$A$6:$A$30,0)))),0))</f>
        <v/>
      </c>
      <c r="J844" s="23" t="str">
        <f aca="false">IF(E844="","",ROUND(F844*I844,0))</f>
        <v/>
      </c>
      <c r="K844" s="24" t="str">
        <f aca="false">IF(OR(G844="",J844=0),"",IF(MONTH(G844)=3,DATE(YEAR(G844),Settings!$C$9,Settings!$C$8),DATE(YEAR(G844),MONTH(G844)+1,Settings!$C$7)))</f>
        <v/>
      </c>
      <c r="L844" s="21"/>
      <c r="M844" s="8"/>
      <c r="N844" s="10" t="str">
        <f aca="false">IF(E844="","",IF(J844=0,"Below threshold",IF(L844="",IF(Settings!$C$11&gt;K844,"Overdue - not deposited","Pending (not yet due)"),IF(L844&lt;=K844,"Deposited on time","Deposited late"))))</f>
        <v/>
      </c>
      <c r="O844" s="25" t="str">
        <f aca="false">IF(OR(J844="",J844=0,G844=""),"",IF(N844="Deposited on time",0,IF(N844="Pending (not yet due)",0,MAX(0,(YEAR(IF(L844="",Settings!$C$11,L844))-YEAR(G844))*12+MONTH(IF(L844="",Settings!$C$11,L844))-MONTH(G844)+1))))</f>
        <v/>
      </c>
      <c r="P844" s="23" t="str">
        <f aca="false">IF(O844="","",ROUND(J844*Settings!$C$10*O844,0))</f>
        <v/>
      </c>
    </row>
    <row r="845" customFormat="false" ht="15" hidden="false" customHeight="false" outlineLevel="0" collapsed="false">
      <c r="A845" s="8"/>
      <c r="B845" s="8"/>
      <c r="C845" s="8"/>
      <c r="D845" s="8"/>
      <c r="E845" s="8"/>
      <c r="F845" s="18"/>
      <c r="G845" s="21"/>
      <c r="H845" s="11" t="str">
        <f aca="false">IF(E845="","",IFERROR(INDEX(Rates!$B$6:$B$30,MATCH(E845,Rates!$A$6:$A$30,0)),"Not in rate table"))</f>
        <v/>
      </c>
      <c r="I845" s="22" t="str">
        <f aca="false">IF(E845="","",IFERROR(IF(F845&lt;=INDEX(Rates!$C$6:$C$30,MATCH(E845,Rates!$A$6:$A$30,0)),0,IF(D845="Yes",INDEX(Rates!$D$6:$D$30,MATCH(E845,Rates!$A$6:$A$30,0)),INDEX(Rates!$E$6:$E$30,MATCH(E845,Rates!$A$6:$A$30,0)))),0))</f>
        <v/>
      </c>
      <c r="J845" s="23" t="str">
        <f aca="false">IF(E845="","",ROUND(F845*I845,0))</f>
        <v/>
      </c>
      <c r="K845" s="24" t="str">
        <f aca="false">IF(OR(G845="",J845=0),"",IF(MONTH(G845)=3,DATE(YEAR(G845),Settings!$C$9,Settings!$C$8),DATE(YEAR(G845),MONTH(G845)+1,Settings!$C$7)))</f>
        <v/>
      </c>
      <c r="L845" s="21"/>
      <c r="M845" s="8"/>
      <c r="N845" s="10" t="str">
        <f aca="false">IF(E845="","",IF(J845=0,"Below threshold",IF(L845="",IF(Settings!$C$11&gt;K845,"Overdue - not deposited","Pending (not yet due)"),IF(L845&lt;=K845,"Deposited on time","Deposited late"))))</f>
        <v/>
      </c>
      <c r="O845" s="25" t="str">
        <f aca="false">IF(OR(J845="",J845=0,G845=""),"",IF(N845="Deposited on time",0,IF(N845="Pending (not yet due)",0,MAX(0,(YEAR(IF(L845="",Settings!$C$11,L845))-YEAR(G845))*12+MONTH(IF(L845="",Settings!$C$11,L845))-MONTH(G845)+1))))</f>
        <v/>
      </c>
      <c r="P845" s="23" t="str">
        <f aca="false">IF(O845="","",ROUND(J845*Settings!$C$10*O845,0))</f>
        <v/>
      </c>
    </row>
    <row r="846" customFormat="false" ht="15" hidden="false" customHeight="false" outlineLevel="0" collapsed="false">
      <c r="A846" s="8"/>
      <c r="B846" s="8"/>
      <c r="C846" s="8"/>
      <c r="D846" s="8"/>
      <c r="E846" s="8"/>
      <c r="F846" s="18"/>
      <c r="G846" s="21"/>
      <c r="H846" s="11" t="str">
        <f aca="false">IF(E846="","",IFERROR(INDEX(Rates!$B$6:$B$30,MATCH(E846,Rates!$A$6:$A$30,0)),"Not in rate table"))</f>
        <v/>
      </c>
      <c r="I846" s="22" t="str">
        <f aca="false">IF(E846="","",IFERROR(IF(F846&lt;=INDEX(Rates!$C$6:$C$30,MATCH(E846,Rates!$A$6:$A$30,0)),0,IF(D846="Yes",INDEX(Rates!$D$6:$D$30,MATCH(E846,Rates!$A$6:$A$30,0)),INDEX(Rates!$E$6:$E$30,MATCH(E846,Rates!$A$6:$A$30,0)))),0))</f>
        <v/>
      </c>
      <c r="J846" s="23" t="str">
        <f aca="false">IF(E846="","",ROUND(F846*I846,0))</f>
        <v/>
      </c>
      <c r="K846" s="24" t="str">
        <f aca="false">IF(OR(G846="",J846=0),"",IF(MONTH(G846)=3,DATE(YEAR(G846),Settings!$C$9,Settings!$C$8),DATE(YEAR(G846),MONTH(G846)+1,Settings!$C$7)))</f>
        <v/>
      </c>
      <c r="L846" s="21"/>
      <c r="M846" s="8"/>
      <c r="N846" s="10" t="str">
        <f aca="false">IF(E846="","",IF(J846=0,"Below threshold",IF(L846="",IF(Settings!$C$11&gt;K846,"Overdue - not deposited","Pending (not yet due)"),IF(L846&lt;=K846,"Deposited on time","Deposited late"))))</f>
        <v/>
      </c>
      <c r="O846" s="25" t="str">
        <f aca="false">IF(OR(J846="",J846=0,G846=""),"",IF(N846="Deposited on time",0,IF(N846="Pending (not yet due)",0,MAX(0,(YEAR(IF(L846="",Settings!$C$11,L846))-YEAR(G846))*12+MONTH(IF(L846="",Settings!$C$11,L846))-MONTH(G846)+1))))</f>
        <v/>
      </c>
      <c r="P846" s="23" t="str">
        <f aca="false">IF(O846="","",ROUND(J846*Settings!$C$10*O846,0))</f>
        <v/>
      </c>
    </row>
    <row r="847" customFormat="false" ht="15" hidden="false" customHeight="false" outlineLevel="0" collapsed="false">
      <c r="A847" s="8"/>
      <c r="B847" s="8"/>
      <c r="C847" s="8"/>
      <c r="D847" s="8"/>
      <c r="E847" s="8"/>
      <c r="F847" s="18"/>
      <c r="G847" s="21"/>
      <c r="H847" s="11" t="str">
        <f aca="false">IF(E847="","",IFERROR(INDEX(Rates!$B$6:$B$30,MATCH(E847,Rates!$A$6:$A$30,0)),"Not in rate table"))</f>
        <v/>
      </c>
      <c r="I847" s="22" t="str">
        <f aca="false">IF(E847="","",IFERROR(IF(F847&lt;=INDEX(Rates!$C$6:$C$30,MATCH(E847,Rates!$A$6:$A$30,0)),0,IF(D847="Yes",INDEX(Rates!$D$6:$D$30,MATCH(E847,Rates!$A$6:$A$30,0)),INDEX(Rates!$E$6:$E$30,MATCH(E847,Rates!$A$6:$A$30,0)))),0))</f>
        <v/>
      </c>
      <c r="J847" s="23" t="str">
        <f aca="false">IF(E847="","",ROUND(F847*I847,0))</f>
        <v/>
      </c>
      <c r="K847" s="24" t="str">
        <f aca="false">IF(OR(G847="",J847=0),"",IF(MONTH(G847)=3,DATE(YEAR(G847),Settings!$C$9,Settings!$C$8),DATE(YEAR(G847),MONTH(G847)+1,Settings!$C$7)))</f>
        <v/>
      </c>
      <c r="L847" s="21"/>
      <c r="M847" s="8"/>
      <c r="N847" s="10" t="str">
        <f aca="false">IF(E847="","",IF(J847=0,"Below threshold",IF(L847="",IF(Settings!$C$11&gt;K847,"Overdue - not deposited","Pending (not yet due)"),IF(L847&lt;=K847,"Deposited on time","Deposited late"))))</f>
        <v/>
      </c>
      <c r="O847" s="25" t="str">
        <f aca="false">IF(OR(J847="",J847=0,G847=""),"",IF(N847="Deposited on time",0,IF(N847="Pending (not yet due)",0,MAX(0,(YEAR(IF(L847="",Settings!$C$11,L847))-YEAR(G847))*12+MONTH(IF(L847="",Settings!$C$11,L847))-MONTH(G847)+1))))</f>
        <v/>
      </c>
      <c r="P847" s="23" t="str">
        <f aca="false">IF(O847="","",ROUND(J847*Settings!$C$10*O847,0))</f>
        <v/>
      </c>
    </row>
    <row r="848" customFormat="false" ht="15" hidden="false" customHeight="false" outlineLevel="0" collapsed="false">
      <c r="A848" s="8"/>
      <c r="B848" s="8"/>
      <c r="C848" s="8"/>
      <c r="D848" s="8"/>
      <c r="E848" s="8"/>
      <c r="F848" s="18"/>
      <c r="G848" s="21"/>
      <c r="H848" s="11" t="str">
        <f aca="false">IF(E848="","",IFERROR(INDEX(Rates!$B$6:$B$30,MATCH(E848,Rates!$A$6:$A$30,0)),"Not in rate table"))</f>
        <v/>
      </c>
      <c r="I848" s="22" t="str">
        <f aca="false">IF(E848="","",IFERROR(IF(F848&lt;=INDEX(Rates!$C$6:$C$30,MATCH(E848,Rates!$A$6:$A$30,0)),0,IF(D848="Yes",INDEX(Rates!$D$6:$D$30,MATCH(E848,Rates!$A$6:$A$30,0)),INDEX(Rates!$E$6:$E$30,MATCH(E848,Rates!$A$6:$A$30,0)))),0))</f>
        <v/>
      </c>
      <c r="J848" s="23" t="str">
        <f aca="false">IF(E848="","",ROUND(F848*I848,0))</f>
        <v/>
      </c>
      <c r="K848" s="24" t="str">
        <f aca="false">IF(OR(G848="",J848=0),"",IF(MONTH(G848)=3,DATE(YEAR(G848),Settings!$C$9,Settings!$C$8),DATE(YEAR(G848),MONTH(G848)+1,Settings!$C$7)))</f>
        <v/>
      </c>
      <c r="L848" s="21"/>
      <c r="M848" s="8"/>
      <c r="N848" s="10" t="str">
        <f aca="false">IF(E848="","",IF(J848=0,"Below threshold",IF(L848="",IF(Settings!$C$11&gt;K848,"Overdue - not deposited","Pending (not yet due)"),IF(L848&lt;=K848,"Deposited on time","Deposited late"))))</f>
        <v/>
      </c>
      <c r="O848" s="25" t="str">
        <f aca="false">IF(OR(J848="",J848=0,G848=""),"",IF(N848="Deposited on time",0,IF(N848="Pending (not yet due)",0,MAX(0,(YEAR(IF(L848="",Settings!$C$11,L848))-YEAR(G848))*12+MONTH(IF(L848="",Settings!$C$11,L848))-MONTH(G848)+1))))</f>
        <v/>
      </c>
      <c r="P848" s="23" t="str">
        <f aca="false">IF(O848="","",ROUND(J848*Settings!$C$10*O848,0))</f>
        <v/>
      </c>
    </row>
    <row r="849" customFormat="false" ht="15" hidden="false" customHeight="false" outlineLevel="0" collapsed="false">
      <c r="A849" s="8"/>
      <c r="B849" s="8"/>
      <c r="C849" s="8"/>
      <c r="D849" s="8"/>
      <c r="E849" s="8"/>
      <c r="F849" s="18"/>
      <c r="G849" s="21"/>
      <c r="H849" s="11" t="str">
        <f aca="false">IF(E849="","",IFERROR(INDEX(Rates!$B$6:$B$30,MATCH(E849,Rates!$A$6:$A$30,0)),"Not in rate table"))</f>
        <v/>
      </c>
      <c r="I849" s="22" t="str">
        <f aca="false">IF(E849="","",IFERROR(IF(F849&lt;=INDEX(Rates!$C$6:$C$30,MATCH(E849,Rates!$A$6:$A$30,0)),0,IF(D849="Yes",INDEX(Rates!$D$6:$D$30,MATCH(E849,Rates!$A$6:$A$30,0)),INDEX(Rates!$E$6:$E$30,MATCH(E849,Rates!$A$6:$A$30,0)))),0))</f>
        <v/>
      </c>
      <c r="J849" s="23" t="str">
        <f aca="false">IF(E849="","",ROUND(F849*I849,0))</f>
        <v/>
      </c>
      <c r="K849" s="24" t="str">
        <f aca="false">IF(OR(G849="",J849=0),"",IF(MONTH(G849)=3,DATE(YEAR(G849),Settings!$C$9,Settings!$C$8),DATE(YEAR(G849),MONTH(G849)+1,Settings!$C$7)))</f>
        <v/>
      </c>
      <c r="L849" s="21"/>
      <c r="M849" s="8"/>
      <c r="N849" s="10" t="str">
        <f aca="false">IF(E849="","",IF(J849=0,"Below threshold",IF(L849="",IF(Settings!$C$11&gt;K849,"Overdue - not deposited","Pending (not yet due)"),IF(L849&lt;=K849,"Deposited on time","Deposited late"))))</f>
        <v/>
      </c>
      <c r="O849" s="25" t="str">
        <f aca="false">IF(OR(J849="",J849=0,G849=""),"",IF(N849="Deposited on time",0,IF(N849="Pending (not yet due)",0,MAX(0,(YEAR(IF(L849="",Settings!$C$11,L849))-YEAR(G849))*12+MONTH(IF(L849="",Settings!$C$11,L849))-MONTH(G849)+1))))</f>
        <v/>
      </c>
      <c r="P849" s="23" t="str">
        <f aca="false">IF(O849="","",ROUND(J849*Settings!$C$10*O849,0))</f>
        <v/>
      </c>
    </row>
    <row r="850" customFormat="false" ht="15" hidden="false" customHeight="false" outlineLevel="0" collapsed="false">
      <c r="A850" s="8"/>
      <c r="B850" s="8"/>
      <c r="C850" s="8"/>
      <c r="D850" s="8"/>
      <c r="E850" s="8"/>
      <c r="F850" s="18"/>
      <c r="G850" s="21"/>
      <c r="H850" s="11" t="str">
        <f aca="false">IF(E850="","",IFERROR(INDEX(Rates!$B$6:$B$30,MATCH(E850,Rates!$A$6:$A$30,0)),"Not in rate table"))</f>
        <v/>
      </c>
      <c r="I850" s="22" t="str">
        <f aca="false">IF(E850="","",IFERROR(IF(F850&lt;=INDEX(Rates!$C$6:$C$30,MATCH(E850,Rates!$A$6:$A$30,0)),0,IF(D850="Yes",INDEX(Rates!$D$6:$D$30,MATCH(E850,Rates!$A$6:$A$30,0)),INDEX(Rates!$E$6:$E$30,MATCH(E850,Rates!$A$6:$A$30,0)))),0))</f>
        <v/>
      </c>
      <c r="J850" s="23" t="str">
        <f aca="false">IF(E850="","",ROUND(F850*I850,0))</f>
        <v/>
      </c>
      <c r="K850" s="24" t="str">
        <f aca="false">IF(OR(G850="",J850=0),"",IF(MONTH(G850)=3,DATE(YEAR(G850),Settings!$C$9,Settings!$C$8),DATE(YEAR(G850),MONTH(G850)+1,Settings!$C$7)))</f>
        <v/>
      </c>
      <c r="L850" s="21"/>
      <c r="M850" s="8"/>
      <c r="N850" s="10" t="str">
        <f aca="false">IF(E850="","",IF(J850=0,"Below threshold",IF(L850="",IF(Settings!$C$11&gt;K850,"Overdue - not deposited","Pending (not yet due)"),IF(L850&lt;=K850,"Deposited on time","Deposited late"))))</f>
        <v/>
      </c>
      <c r="O850" s="25" t="str">
        <f aca="false">IF(OR(J850="",J850=0,G850=""),"",IF(N850="Deposited on time",0,IF(N850="Pending (not yet due)",0,MAX(0,(YEAR(IF(L850="",Settings!$C$11,L850))-YEAR(G850))*12+MONTH(IF(L850="",Settings!$C$11,L850))-MONTH(G850)+1))))</f>
        <v/>
      </c>
      <c r="P850" s="23" t="str">
        <f aca="false">IF(O850="","",ROUND(J850*Settings!$C$10*O850,0))</f>
        <v/>
      </c>
    </row>
    <row r="851" customFormat="false" ht="15" hidden="false" customHeight="false" outlineLevel="0" collapsed="false">
      <c r="A851" s="8"/>
      <c r="B851" s="8"/>
      <c r="C851" s="8"/>
      <c r="D851" s="8"/>
      <c r="E851" s="8"/>
      <c r="F851" s="18"/>
      <c r="G851" s="21"/>
      <c r="H851" s="11" t="str">
        <f aca="false">IF(E851="","",IFERROR(INDEX(Rates!$B$6:$B$30,MATCH(E851,Rates!$A$6:$A$30,0)),"Not in rate table"))</f>
        <v/>
      </c>
      <c r="I851" s="22" t="str">
        <f aca="false">IF(E851="","",IFERROR(IF(F851&lt;=INDEX(Rates!$C$6:$C$30,MATCH(E851,Rates!$A$6:$A$30,0)),0,IF(D851="Yes",INDEX(Rates!$D$6:$D$30,MATCH(E851,Rates!$A$6:$A$30,0)),INDEX(Rates!$E$6:$E$30,MATCH(E851,Rates!$A$6:$A$30,0)))),0))</f>
        <v/>
      </c>
      <c r="J851" s="23" t="str">
        <f aca="false">IF(E851="","",ROUND(F851*I851,0))</f>
        <v/>
      </c>
      <c r="K851" s="24" t="str">
        <f aca="false">IF(OR(G851="",J851=0),"",IF(MONTH(G851)=3,DATE(YEAR(G851),Settings!$C$9,Settings!$C$8),DATE(YEAR(G851),MONTH(G851)+1,Settings!$C$7)))</f>
        <v/>
      </c>
      <c r="L851" s="21"/>
      <c r="M851" s="8"/>
      <c r="N851" s="10" t="str">
        <f aca="false">IF(E851="","",IF(J851=0,"Below threshold",IF(L851="",IF(Settings!$C$11&gt;K851,"Overdue - not deposited","Pending (not yet due)"),IF(L851&lt;=K851,"Deposited on time","Deposited late"))))</f>
        <v/>
      </c>
      <c r="O851" s="25" t="str">
        <f aca="false">IF(OR(J851="",J851=0,G851=""),"",IF(N851="Deposited on time",0,IF(N851="Pending (not yet due)",0,MAX(0,(YEAR(IF(L851="",Settings!$C$11,L851))-YEAR(G851))*12+MONTH(IF(L851="",Settings!$C$11,L851))-MONTH(G851)+1))))</f>
        <v/>
      </c>
      <c r="P851" s="23" t="str">
        <f aca="false">IF(O851="","",ROUND(J851*Settings!$C$10*O851,0))</f>
        <v/>
      </c>
    </row>
    <row r="852" customFormat="false" ht="15" hidden="false" customHeight="false" outlineLevel="0" collapsed="false">
      <c r="A852" s="8"/>
      <c r="B852" s="8"/>
      <c r="C852" s="8"/>
      <c r="D852" s="8"/>
      <c r="E852" s="8"/>
      <c r="F852" s="18"/>
      <c r="G852" s="21"/>
      <c r="H852" s="11" t="str">
        <f aca="false">IF(E852="","",IFERROR(INDEX(Rates!$B$6:$B$30,MATCH(E852,Rates!$A$6:$A$30,0)),"Not in rate table"))</f>
        <v/>
      </c>
      <c r="I852" s="22" t="str">
        <f aca="false">IF(E852="","",IFERROR(IF(F852&lt;=INDEX(Rates!$C$6:$C$30,MATCH(E852,Rates!$A$6:$A$30,0)),0,IF(D852="Yes",INDEX(Rates!$D$6:$D$30,MATCH(E852,Rates!$A$6:$A$30,0)),INDEX(Rates!$E$6:$E$30,MATCH(E852,Rates!$A$6:$A$30,0)))),0))</f>
        <v/>
      </c>
      <c r="J852" s="23" t="str">
        <f aca="false">IF(E852="","",ROUND(F852*I852,0))</f>
        <v/>
      </c>
      <c r="K852" s="24" t="str">
        <f aca="false">IF(OR(G852="",J852=0),"",IF(MONTH(G852)=3,DATE(YEAR(G852),Settings!$C$9,Settings!$C$8),DATE(YEAR(G852),MONTH(G852)+1,Settings!$C$7)))</f>
        <v/>
      </c>
      <c r="L852" s="21"/>
      <c r="M852" s="8"/>
      <c r="N852" s="10" t="str">
        <f aca="false">IF(E852="","",IF(J852=0,"Below threshold",IF(L852="",IF(Settings!$C$11&gt;K852,"Overdue - not deposited","Pending (not yet due)"),IF(L852&lt;=K852,"Deposited on time","Deposited late"))))</f>
        <v/>
      </c>
      <c r="O852" s="25" t="str">
        <f aca="false">IF(OR(J852="",J852=0,G852=""),"",IF(N852="Deposited on time",0,IF(N852="Pending (not yet due)",0,MAX(0,(YEAR(IF(L852="",Settings!$C$11,L852))-YEAR(G852))*12+MONTH(IF(L852="",Settings!$C$11,L852))-MONTH(G852)+1))))</f>
        <v/>
      </c>
      <c r="P852" s="23" t="str">
        <f aca="false">IF(O852="","",ROUND(J852*Settings!$C$10*O852,0))</f>
        <v/>
      </c>
    </row>
    <row r="853" customFormat="false" ht="15" hidden="false" customHeight="false" outlineLevel="0" collapsed="false">
      <c r="A853" s="8"/>
      <c r="B853" s="8"/>
      <c r="C853" s="8"/>
      <c r="D853" s="8"/>
      <c r="E853" s="8"/>
      <c r="F853" s="18"/>
      <c r="G853" s="21"/>
      <c r="H853" s="11" t="str">
        <f aca="false">IF(E853="","",IFERROR(INDEX(Rates!$B$6:$B$30,MATCH(E853,Rates!$A$6:$A$30,0)),"Not in rate table"))</f>
        <v/>
      </c>
      <c r="I853" s="22" t="str">
        <f aca="false">IF(E853="","",IFERROR(IF(F853&lt;=INDEX(Rates!$C$6:$C$30,MATCH(E853,Rates!$A$6:$A$30,0)),0,IF(D853="Yes",INDEX(Rates!$D$6:$D$30,MATCH(E853,Rates!$A$6:$A$30,0)),INDEX(Rates!$E$6:$E$30,MATCH(E853,Rates!$A$6:$A$30,0)))),0))</f>
        <v/>
      </c>
      <c r="J853" s="23" t="str">
        <f aca="false">IF(E853="","",ROUND(F853*I853,0))</f>
        <v/>
      </c>
      <c r="K853" s="24" t="str">
        <f aca="false">IF(OR(G853="",J853=0),"",IF(MONTH(G853)=3,DATE(YEAR(G853),Settings!$C$9,Settings!$C$8),DATE(YEAR(G853),MONTH(G853)+1,Settings!$C$7)))</f>
        <v/>
      </c>
      <c r="L853" s="21"/>
      <c r="M853" s="8"/>
      <c r="N853" s="10" t="str">
        <f aca="false">IF(E853="","",IF(J853=0,"Below threshold",IF(L853="",IF(Settings!$C$11&gt;K853,"Overdue - not deposited","Pending (not yet due)"),IF(L853&lt;=K853,"Deposited on time","Deposited late"))))</f>
        <v/>
      </c>
      <c r="O853" s="25" t="str">
        <f aca="false">IF(OR(J853="",J853=0,G853=""),"",IF(N853="Deposited on time",0,IF(N853="Pending (not yet due)",0,MAX(0,(YEAR(IF(L853="",Settings!$C$11,L853))-YEAR(G853))*12+MONTH(IF(L853="",Settings!$C$11,L853))-MONTH(G853)+1))))</f>
        <v/>
      </c>
      <c r="P853" s="23" t="str">
        <f aca="false">IF(O853="","",ROUND(J853*Settings!$C$10*O853,0))</f>
        <v/>
      </c>
    </row>
    <row r="854" customFormat="false" ht="15" hidden="false" customHeight="false" outlineLevel="0" collapsed="false">
      <c r="A854" s="8"/>
      <c r="B854" s="8"/>
      <c r="C854" s="8"/>
      <c r="D854" s="8"/>
      <c r="E854" s="8"/>
      <c r="F854" s="18"/>
      <c r="G854" s="21"/>
      <c r="H854" s="11" t="str">
        <f aca="false">IF(E854="","",IFERROR(INDEX(Rates!$B$6:$B$30,MATCH(E854,Rates!$A$6:$A$30,0)),"Not in rate table"))</f>
        <v/>
      </c>
      <c r="I854" s="22" t="str">
        <f aca="false">IF(E854="","",IFERROR(IF(F854&lt;=INDEX(Rates!$C$6:$C$30,MATCH(E854,Rates!$A$6:$A$30,0)),0,IF(D854="Yes",INDEX(Rates!$D$6:$D$30,MATCH(E854,Rates!$A$6:$A$30,0)),INDEX(Rates!$E$6:$E$30,MATCH(E854,Rates!$A$6:$A$30,0)))),0))</f>
        <v/>
      </c>
      <c r="J854" s="23" t="str">
        <f aca="false">IF(E854="","",ROUND(F854*I854,0))</f>
        <v/>
      </c>
      <c r="K854" s="24" t="str">
        <f aca="false">IF(OR(G854="",J854=0),"",IF(MONTH(G854)=3,DATE(YEAR(G854),Settings!$C$9,Settings!$C$8),DATE(YEAR(G854),MONTH(G854)+1,Settings!$C$7)))</f>
        <v/>
      </c>
      <c r="L854" s="21"/>
      <c r="M854" s="8"/>
      <c r="N854" s="10" t="str">
        <f aca="false">IF(E854="","",IF(J854=0,"Below threshold",IF(L854="",IF(Settings!$C$11&gt;K854,"Overdue - not deposited","Pending (not yet due)"),IF(L854&lt;=K854,"Deposited on time","Deposited late"))))</f>
        <v/>
      </c>
      <c r="O854" s="25" t="str">
        <f aca="false">IF(OR(J854="",J854=0,G854=""),"",IF(N854="Deposited on time",0,IF(N854="Pending (not yet due)",0,MAX(0,(YEAR(IF(L854="",Settings!$C$11,L854))-YEAR(G854))*12+MONTH(IF(L854="",Settings!$C$11,L854))-MONTH(G854)+1))))</f>
        <v/>
      </c>
      <c r="P854" s="23" t="str">
        <f aca="false">IF(O854="","",ROUND(J854*Settings!$C$10*O854,0))</f>
        <v/>
      </c>
    </row>
    <row r="855" customFormat="false" ht="15" hidden="false" customHeight="false" outlineLevel="0" collapsed="false">
      <c r="A855" s="8"/>
      <c r="B855" s="8"/>
      <c r="C855" s="8"/>
      <c r="D855" s="8"/>
      <c r="E855" s="8"/>
      <c r="F855" s="18"/>
      <c r="G855" s="21"/>
      <c r="H855" s="11" t="str">
        <f aca="false">IF(E855="","",IFERROR(INDEX(Rates!$B$6:$B$30,MATCH(E855,Rates!$A$6:$A$30,0)),"Not in rate table"))</f>
        <v/>
      </c>
      <c r="I855" s="22" t="str">
        <f aca="false">IF(E855="","",IFERROR(IF(F855&lt;=INDEX(Rates!$C$6:$C$30,MATCH(E855,Rates!$A$6:$A$30,0)),0,IF(D855="Yes",INDEX(Rates!$D$6:$D$30,MATCH(E855,Rates!$A$6:$A$30,0)),INDEX(Rates!$E$6:$E$30,MATCH(E855,Rates!$A$6:$A$30,0)))),0))</f>
        <v/>
      </c>
      <c r="J855" s="23" t="str">
        <f aca="false">IF(E855="","",ROUND(F855*I855,0))</f>
        <v/>
      </c>
      <c r="K855" s="24" t="str">
        <f aca="false">IF(OR(G855="",J855=0),"",IF(MONTH(G855)=3,DATE(YEAR(G855),Settings!$C$9,Settings!$C$8),DATE(YEAR(G855),MONTH(G855)+1,Settings!$C$7)))</f>
        <v/>
      </c>
      <c r="L855" s="21"/>
      <c r="M855" s="8"/>
      <c r="N855" s="10" t="str">
        <f aca="false">IF(E855="","",IF(J855=0,"Below threshold",IF(L855="",IF(Settings!$C$11&gt;K855,"Overdue - not deposited","Pending (not yet due)"),IF(L855&lt;=K855,"Deposited on time","Deposited late"))))</f>
        <v/>
      </c>
      <c r="O855" s="25" t="str">
        <f aca="false">IF(OR(J855="",J855=0,G855=""),"",IF(N855="Deposited on time",0,IF(N855="Pending (not yet due)",0,MAX(0,(YEAR(IF(L855="",Settings!$C$11,L855))-YEAR(G855))*12+MONTH(IF(L855="",Settings!$C$11,L855))-MONTH(G855)+1))))</f>
        <v/>
      </c>
      <c r="P855" s="23" t="str">
        <f aca="false">IF(O855="","",ROUND(J855*Settings!$C$10*O855,0))</f>
        <v/>
      </c>
    </row>
    <row r="856" customFormat="false" ht="15" hidden="false" customHeight="false" outlineLevel="0" collapsed="false">
      <c r="A856" s="8"/>
      <c r="B856" s="8"/>
      <c r="C856" s="8"/>
      <c r="D856" s="8"/>
      <c r="E856" s="8"/>
      <c r="F856" s="18"/>
      <c r="G856" s="21"/>
      <c r="H856" s="11" t="str">
        <f aca="false">IF(E856="","",IFERROR(INDEX(Rates!$B$6:$B$30,MATCH(E856,Rates!$A$6:$A$30,0)),"Not in rate table"))</f>
        <v/>
      </c>
      <c r="I856" s="22" t="str">
        <f aca="false">IF(E856="","",IFERROR(IF(F856&lt;=INDEX(Rates!$C$6:$C$30,MATCH(E856,Rates!$A$6:$A$30,0)),0,IF(D856="Yes",INDEX(Rates!$D$6:$D$30,MATCH(E856,Rates!$A$6:$A$30,0)),INDEX(Rates!$E$6:$E$30,MATCH(E856,Rates!$A$6:$A$30,0)))),0))</f>
        <v/>
      </c>
      <c r="J856" s="23" t="str">
        <f aca="false">IF(E856="","",ROUND(F856*I856,0))</f>
        <v/>
      </c>
      <c r="K856" s="24" t="str">
        <f aca="false">IF(OR(G856="",J856=0),"",IF(MONTH(G856)=3,DATE(YEAR(G856),Settings!$C$9,Settings!$C$8),DATE(YEAR(G856),MONTH(G856)+1,Settings!$C$7)))</f>
        <v/>
      </c>
      <c r="L856" s="21"/>
      <c r="M856" s="8"/>
      <c r="N856" s="10" t="str">
        <f aca="false">IF(E856="","",IF(J856=0,"Below threshold",IF(L856="",IF(Settings!$C$11&gt;K856,"Overdue - not deposited","Pending (not yet due)"),IF(L856&lt;=K856,"Deposited on time","Deposited late"))))</f>
        <v/>
      </c>
      <c r="O856" s="25" t="str">
        <f aca="false">IF(OR(J856="",J856=0,G856=""),"",IF(N856="Deposited on time",0,IF(N856="Pending (not yet due)",0,MAX(0,(YEAR(IF(L856="",Settings!$C$11,L856))-YEAR(G856))*12+MONTH(IF(L856="",Settings!$C$11,L856))-MONTH(G856)+1))))</f>
        <v/>
      </c>
      <c r="P856" s="23" t="str">
        <f aca="false">IF(O856="","",ROUND(J856*Settings!$C$10*O856,0))</f>
        <v/>
      </c>
    </row>
    <row r="857" customFormat="false" ht="15" hidden="false" customHeight="false" outlineLevel="0" collapsed="false">
      <c r="A857" s="8"/>
      <c r="B857" s="8"/>
      <c r="C857" s="8"/>
      <c r="D857" s="8"/>
      <c r="E857" s="8"/>
      <c r="F857" s="18"/>
      <c r="G857" s="21"/>
      <c r="H857" s="11" t="str">
        <f aca="false">IF(E857="","",IFERROR(INDEX(Rates!$B$6:$B$30,MATCH(E857,Rates!$A$6:$A$30,0)),"Not in rate table"))</f>
        <v/>
      </c>
      <c r="I857" s="22" t="str">
        <f aca="false">IF(E857="","",IFERROR(IF(F857&lt;=INDEX(Rates!$C$6:$C$30,MATCH(E857,Rates!$A$6:$A$30,0)),0,IF(D857="Yes",INDEX(Rates!$D$6:$D$30,MATCH(E857,Rates!$A$6:$A$30,0)),INDEX(Rates!$E$6:$E$30,MATCH(E857,Rates!$A$6:$A$30,0)))),0))</f>
        <v/>
      </c>
      <c r="J857" s="23" t="str">
        <f aca="false">IF(E857="","",ROUND(F857*I857,0))</f>
        <v/>
      </c>
      <c r="K857" s="24" t="str">
        <f aca="false">IF(OR(G857="",J857=0),"",IF(MONTH(G857)=3,DATE(YEAR(G857),Settings!$C$9,Settings!$C$8),DATE(YEAR(G857),MONTH(G857)+1,Settings!$C$7)))</f>
        <v/>
      </c>
      <c r="L857" s="21"/>
      <c r="M857" s="8"/>
      <c r="N857" s="10" t="str">
        <f aca="false">IF(E857="","",IF(J857=0,"Below threshold",IF(L857="",IF(Settings!$C$11&gt;K857,"Overdue - not deposited","Pending (not yet due)"),IF(L857&lt;=K857,"Deposited on time","Deposited late"))))</f>
        <v/>
      </c>
      <c r="O857" s="25" t="str">
        <f aca="false">IF(OR(J857="",J857=0,G857=""),"",IF(N857="Deposited on time",0,IF(N857="Pending (not yet due)",0,MAX(0,(YEAR(IF(L857="",Settings!$C$11,L857))-YEAR(G857))*12+MONTH(IF(L857="",Settings!$C$11,L857))-MONTH(G857)+1))))</f>
        <v/>
      </c>
      <c r="P857" s="23" t="str">
        <f aca="false">IF(O857="","",ROUND(J857*Settings!$C$10*O857,0))</f>
        <v/>
      </c>
    </row>
    <row r="858" customFormat="false" ht="15" hidden="false" customHeight="false" outlineLevel="0" collapsed="false">
      <c r="A858" s="8"/>
      <c r="B858" s="8"/>
      <c r="C858" s="8"/>
      <c r="D858" s="8"/>
      <c r="E858" s="8"/>
      <c r="F858" s="18"/>
      <c r="G858" s="21"/>
      <c r="H858" s="11" t="str">
        <f aca="false">IF(E858="","",IFERROR(INDEX(Rates!$B$6:$B$30,MATCH(E858,Rates!$A$6:$A$30,0)),"Not in rate table"))</f>
        <v/>
      </c>
      <c r="I858" s="22" t="str">
        <f aca="false">IF(E858="","",IFERROR(IF(F858&lt;=INDEX(Rates!$C$6:$C$30,MATCH(E858,Rates!$A$6:$A$30,0)),0,IF(D858="Yes",INDEX(Rates!$D$6:$D$30,MATCH(E858,Rates!$A$6:$A$30,0)),INDEX(Rates!$E$6:$E$30,MATCH(E858,Rates!$A$6:$A$30,0)))),0))</f>
        <v/>
      </c>
      <c r="J858" s="23" t="str">
        <f aca="false">IF(E858="","",ROUND(F858*I858,0))</f>
        <v/>
      </c>
      <c r="K858" s="24" t="str">
        <f aca="false">IF(OR(G858="",J858=0),"",IF(MONTH(G858)=3,DATE(YEAR(G858),Settings!$C$9,Settings!$C$8),DATE(YEAR(G858),MONTH(G858)+1,Settings!$C$7)))</f>
        <v/>
      </c>
      <c r="L858" s="21"/>
      <c r="M858" s="8"/>
      <c r="N858" s="10" t="str">
        <f aca="false">IF(E858="","",IF(J858=0,"Below threshold",IF(L858="",IF(Settings!$C$11&gt;K858,"Overdue - not deposited","Pending (not yet due)"),IF(L858&lt;=K858,"Deposited on time","Deposited late"))))</f>
        <v/>
      </c>
      <c r="O858" s="25" t="str">
        <f aca="false">IF(OR(J858="",J858=0,G858=""),"",IF(N858="Deposited on time",0,IF(N858="Pending (not yet due)",0,MAX(0,(YEAR(IF(L858="",Settings!$C$11,L858))-YEAR(G858))*12+MONTH(IF(L858="",Settings!$C$11,L858))-MONTH(G858)+1))))</f>
        <v/>
      </c>
      <c r="P858" s="23" t="str">
        <f aca="false">IF(O858="","",ROUND(J858*Settings!$C$10*O858,0))</f>
        <v/>
      </c>
    </row>
    <row r="859" customFormat="false" ht="15" hidden="false" customHeight="false" outlineLevel="0" collapsed="false">
      <c r="A859" s="8"/>
      <c r="B859" s="8"/>
      <c r="C859" s="8"/>
      <c r="D859" s="8"/>
      <c r="E859" s="8"/>
      <c r="F859" s="18"/>
      <c r="G859" s="21"/>
      <c r="H859" s="11" t="str">
        <f aca="false">IF(E859="","",IFERROR(INDEX(Rates!$B$6:$B$30,MATCH(E859,Rates!$A$6:$A$30,0)),"Not in rate table"))</f>
        <v/>
      </c>
      <c r="I859" s="22" t="str">
        <f aca="false">IF(E859="","",IFERROR(IF(F859&lt;=INDEX(Rates!$C$6:$C$30,MATCH(E859,Rates!$A$6:$A$30,0)),0,IF(D859="Yes",INDEX(Rates!$D$6:$D$30,MATCH(E859,Rates!$A$6:$A$30,0)),INDEX(Rates!$E$6:$E$30,MATCH(E859,Rates!$A$6:$A$30,0)))),0))</f>
        <v/>
      </c>
      <c r="J859" s="23" t="str">
        <f aca="false">IF(E859="","",ROUND(F859*I859,0))</f>
        <v/>
      </c>
      <c r="K859" s="24" t="str">
        <f aca="false">IF(OR(G859="",J859=0),"",IF(MONTH(G859)=3,DATE(YEAR(G859),Settings!$C$9,Settings!$C$8),DATE(YEAR(G859),MONTH(G859)+1,Settings!$C$7)))</f>
        <v/>
      </c>
      <c r="L859" s="21"/>
      <c r="M859" s="8"/>
      <c r="N859" s="10" t="str">
        <f aca="false">IF(E859="","",IF(J859=0,"Below threshold",IF(L859="",IF(Settings!$C$11&gt;K859,"Overdue - not deposited","Pending (not yet due)"),IF(L859&lt;=K859,"Deposited on time","Deposited late"))))</f>
        <v/>
      </c>
      <c r="O859" s="25" t="str">
        <f aca="false">IF(OR(J859="",J859=0,G859=""),"",IF(N859="Deposited on time",0,IF(N859="Pending (not yet due)",0,MAX(0,(YEAR(IF(L859="",Settings!$C$11,L859))-YEAR(G859))*12+MONTH(IF(L859="",Settings!$C$11,L859))-MONTH(G859)+1))))</f>
        <v/>
      </c>
      <c r="P859" s="23" t="str">
        <f aca="false">IF(O859="","",ROUND(J859*Settings!$C$10*O859,0))</f>
        <v/>
      </c>
    </row>
    <row r="860" customFormat="false" ht="15" hidden="false" customHeight="false" outlineLevel="0" collapsed="false">
      <c r="A860" s="8"/>
      <c r="B860" s="8"/>
      <c r="C860" s="8"/>
      <c r="D860" s="8"/>
      <c r="E860" s="8"/>
      <c r="F860" s="18"/>
      <c r="G860" s="21"/>
      <c r="H860" s="11" t="str">
        <f aca="false">IF(E860="","",IFERROR(INDEX(Rates!$B$6:$B$30,MATCH(E860,Rates!$A$6:$A$30,0)),"Not in rate table"))</f>
        <v/>
      </c>
      <c r="I860" s="22" t="str">
        <f aca="false">IF(E860="","",IFERROR(IF(F860&lt;=INDEX(Rates!$C$6:$C$30,MATCH(E860,Rates!$A$6:$A$30,0)),0,IF(D860="Yes",INDEX(Rates!$D$6:$D$30,MATCH(E860,Rates!$A$6:$A$30,0)),INDEX(Rates!$E$6:$E$30,MATCH(E860,Rates!$A$6:$A$30,0)))),0))</f>
        <v/>
      </c>
      <c r="J860" s="23" t="str">
        <f aca="false">IF(E860="","",ROUND(F860*I860,0))</f>
        <v/>
      </c>
      <c r="K860" s="24" t="str">
        <f aca="false">IF(OR(G860="",J860=0),"",IF(MONTH(G860)=3,DATE(YEAR(G860),Settings!$C$9,Settings!$C$8),DATE(YEAR(G860),MONTH(G860)+1,Settings!$C$7)))</f>
        <v/>
      </c>
      <c r="L860" s="21"/>
      <c r="M860" s="8"/>
      <c r="N860" s="10" t="str">
        <f aca="false">IF(E860="","",IF(J860=0,"Below threshold",IF(L860="",IF(Settings!$C$11&gt;K860,"Overdue - not deposited","Pending (not yet due)"),IF(L860&lt;=K860,"Deposited on time","Deposited late"))))</f>
        <v/>
      </c>
      <c r="O860" s="25" t="str">
        <f aca="false">IF(OR(J860="",J860=0,G860=""),"",IF(N860="Deposited on time",0,IF(N860="Pending (not yet due)",0,MAX(0,(YEAR(IF(L860="",Settings!$C$11,L860))-YEAR(G860))*12+MONTH(IF(L860="",Settings!$C$11,L860))-MONTH(G860)+1))))</f>
        <v/>
      </c>
      <c r="P860" s="23" t="str">
        <f aca="false">IF(O860="","",ROUND(J860*Settings!$C$10*O860,0))</f>
        <v/>
      </c>
    </row>
    <row r="861" customFormat="false" ht="15" hidden="false" customHeight="false" outlineLevel="0" collapsed="false">
      <c r="A861" s="8"/>
      <c r="B861" s="8"/>
      <c r="C861" s="8"/>
      <c r="D861" s="8"/>
      <c r="E861" s="8"/>
      <c r="F861" s="18"/>
      <c r="G861" s="21"/>
      <c r="H861" s="11" t="str">
        <f aca="false">IF(E861="","",IFERROR(INDEX(Rates!$B$6:$B$30,MATCH(E861,Rates!$A$6:$A$30,0)),"Not in rate table"))</f>
        <v/>
      </c>
      <c r="I861" s="22" t="str">
        <f aca="false">IF(E861="","",IFERROR(IF(F861&lt;=INDEX(Rates!$C$6:$C$30,MATCH(E861,Rates!$A$6:$A$30,0)),0,IF(D861="Yes",INDEX(Rates!$D$6:$D$30,MATCH(E861,Rates!$A$6:$A$30,0)),INDEX(Rates!$E$6:$E$30,MATCH(E861,Rates!$A$6:$A$30,0)))),0))</f>
        <v/>
      </c>
      <c r="J861" s="23" t="str">
        <f aca="false">IF(E861="","",ROUND(F861*I861,0))</f>
        <v/>
      </c>
      <c r="K861" s="24" t="str">
        <f aca="false">IF(OR(G861="",J861=0),"",IF(MONTH(G861)=3,DATE(YEAR(G861),Settings!$C$9,Settings!$C$8),DATE(YEAR(G861),MONTH(G861)+1,Settings!$C$7)))</f>
        <v/>
      </c>
      <c r="L861" s="21"/>
      <c r="M861" s="8"/>
      <c r="N861" s="10" t="str">
        <f aca="false">IF(E861="","",IF(J861=0,"Below threshold",IF(L861="",IF(Settings!$C$11&gt;K861,"Overdue - not deposited","Pending (not yet due)"),IF(L861&lt;=K861,"Deposited on time","Deposited late"))))</f>
        <v/>
      </c>
      <c r="O861" s="25" t="str">
        <f aca="false">IF(OR(J861="",J861=0,G861=""),"",IF(N861="Deposited on time",0,IF(N861="Pending (not yet due)",0,MAX(0,(YEAR(IF(L861="",Settings!$C$11,L861))-YEAR(G861))*12+MONTH(IF(L861="",Settings!$C$11,L861))-MONTH(G861)+1))))</f>
        <v/>
      </c>
      <c r="P861" s="23" t="str">
        <f aca="false">IF(O861="","",ROUND(J861*Settings!$C$10*O861,0))</f>
        <v/>
      </c>
    </row>
    <row r="862" customFormat="false" ht="15" hidden="false" customHeight="false" outlineLevel="0" collapsed="false">
      <c r="A862" s="8"/>
      <c r="B862" s="8"/>
      <c r="C862" s="8"/>
      <c r="D862" s="8"/>
      <c r="E862" s="8"/>
      <c r="F862" s="18"/>
      <c r="G862" s="21"/>
      <c r="H862" s="11" t="str">
        <f aca="false">IF(E862="","",IFERROR(INDEX(Rates!$B$6:$B$30,MATCH(E862,Rates!$A$6:$A$30,0)),"Not in rate table"))</f>
        <v/>
      </c>
      <c r="I862" s="22" t="str">
        <f aca="false">IF(E862="","",IFERROR(IF(F862&lt;=INDEX(Rates!$C$6:$C$30,MATCH(E862,Rates!$A$6:$A$30,0)),0,IF(D862="Yes",INDEX(Rates!$D$6:$D$30,MATCH(E862,Rates!$A$6:$A$30,0)),INDEX(Rates!$E$6:$E$30,MATCH(E862,Rates!$A$6:$A$30,0)))),0))</f>
        <v/>
      </c>
      <c r="J862" s="23" t="str">
        <f aca="false">IF(E862="","",ROUND(F862*I862,0))</f>
        <v/>
      </c>
      <c r="K862" s="24" t="str">
        <f aca="false">IF(OR(G862="",J862=0),"",IF(MONTH(G862)=3,DATE(YEAR(G862),Settings!$C$9,Settings!$C$8),DATE(YEAR(G862),MONTH(G862)+1,Settings!$C$7)))</f>
        <v/>
      </c>
      <c r="L862" s="21"/>
      <c r="M862" s="8"/>
      <c r="N862" s="10" t="str">
        <f aca="false">IF(E862="","",IF(J862=0,"Below threshold",IF(L862="",IF(Settings!$C$11&gt;K862,"Overdue - not deposited","Pending (not yet due)"),IF(L862&lt;=K862,"Deposited on time","Deposited late"))))</f>
        <v/>
      </c>
      <c r="O862" s="25" t="str">
        <f aca="false">IF(OR(J862="",J862=0,G862=""),"",IF(N862="Deposited on time",0,IF(N862="Pending (not yet due)",0,MAX(0,(YEAR(IF(L862="",Settings!$C$11,L862))-YEAR(G862))*12+MONTH(IF(L862="",Settings!$C$11,L862))-MONTH(G862)+1))))</f>
        <v/>
      </c>
      <c r="P862" s="23" t="str">
        <f aca="false">IF(O862="","",ROUND(J862*Settings!$C$10*O862,0))</f>
        <v/>
      </c>
    </row>
    <row r="863" customFormat="false" ht="15" hidden="false" customHeight="false" outlineLevel="0" collapsed="false">
      <c r="A863" s="8"/>
      <c r="B863" s="8"/>
      <c r="C863" s="8"/>
      <c r="D863" s="8"/>
      <c r="E863" s="8"/>
      <c r="F863" s="18"/>
      <c r="G863" s="21"/>
      <c r="H863" s="11" t="str">
        <f aca="false">IF(E863="","",IFERROR(INDEX(Rates!$B$6:$B$30,MATCH(E863,Rates!$A$6:$A$30,0)),"Not in rate table"))</f>
        <v/>
      </c>
      <c r="I863" s="22" t="str">
        <f aca="false">IF(E863="","",IFERROR(IF(F863&lt;=INDEX(Rates!$C$6:$C$30,MATCH(E863,Rates!$A$6:$A$30,0)),0,IF(D863="Yes",INDEX(Rates!$D$6:$D$30,MATCH(E863,Rates!$A$6:$A$30,0)),INDEX(Rates!$E$6:$E$30,MATCH(E863,Rates!$A$6:$A$30,0)))),0))</f>
        <v/>
      </c>
      <c r="J863" s="23" t="str">
        <f aca="false">IF(E863="","",ROUND(F863*I863,0))</f>
        <v/>
      </c>
      <c r="K863" s="24" t="str">
        <f aca="false">IF(OR(G863="",J863=0),"",IF(MONTH(G863)=3,DATE(YEAR(G863),Settings!$C$9,Settings!$C$8),DATE(YEAR(G863),MONTH(G863)+1,Settings!$C$7)))</f>
        <v/>
      </c>
      <c r="L863" s="21"/>
      <c r="M863" s="8"/>
      <c r="N863" s="10" t="str">
        <f aca="false">IF(E863="","",IF(J863=0,"Below threshold",IF(L863="",IF(Settings!$C$11&gt;K863,"Overdue - not deposited","Pending (not yet due)"),IF(L863&lt;=K863,"Deposited on time","Deposited late"))))</f>
        <v/>
      </c>
      <c r="O863" s="25" t="str">
        <f aca="false">IF(OR(J863="",J863=0,G863=""),"",IF(N863="Deposited on time",0,IF(N863="Pending (not yet due)",0,MAX(0,(YEAR(IF(L863="",Settings!$C$11,L863))-YEAR(G863))*12+MONTH(IF(L863="",Settings!$C$11,L863))-MONTH(G863)+1))))</f>
        <v/>
      </c>
      <c r="P863" s="23" t="str">
        <f aca="false">IF(O863="","",ROUND(J863*Settings!$C$10*O863,0))</f>
        <v/>
      </c>
    </row>
    <row r="864" customFormat="false" ht="15" hidden="false" customHeight="false" outlineLevel="0" collapsed="false">
      <c r="A864" s="8"/>
      <c r="B864" s="8"/>
      <c r="C864" s="8"/>
      <c r="D864" s="8"/>
      <c r="E864" s="8"/>
      <c r="F864" s="18"/>
      <c r="G864" s="21"/>
      <c r="H864" s="11" t="str">
        <f aca="false">IF(E864="","",IFERROR(INDEX(Rates!$B$6:$B$30,MATCH(E864,Rates!$A$6:$A$30,0)),"Not in rate table"))</f>
        <v/>
      </c>
      <c r="I864" s="22" t="str">
        <f aca="false">IF(E864="","",IFERROR(IF(F864&lt;=INDEX(Rates!$C$6:$C$30,MATCH(E864,Rates!$A$6:$A$30,0)),0,IF(D864="Yes",INDEX(Rates!$D$6:$D$30,MATCH(E864,Rates!$A$6:$A$30,0)),INDEX(Rates!$E$6:$E$30,MATCH(E864,Rates!$A$6:$A$30,0)))),0))</f>
        <v/>
      </c>
      <c r="J864" s="23" t="str">
        <f aca="false">IF(E864="","",ROUND(F864*I864,0))</f>
        <v/>
      </c>
      <c r="K864" s="24" t="str">
        <f aca="false">IF(OR(G864="",J864=0),"",IF(MONTH(G864)=3,DATE(YEAR(G864),Settings!$C$9,Settings!$C$8),DATE(YEAR(G864),MONTH(G864)+1,Settings!$C$7)))</f>
        <v/>
      </c>
      <c r="L864" s="21"/>
      <c r="M864" s="8"/>
      <c r="N864" s="10" t="str">
        <f aca="false">IF(E864="","",IF(J864=0,"Below threshold",IF(L864="",IF(Settings!$C$11&gt;K864,"Overdue - not deposited","Pending (not yet due)"),IF(L864&lt;=K864,"Deposited on time","Deposited late"))))</f>
        <v/>
      </c>
      <c r="O864" s="25" t="str">
        <f aca="false">IF(OR(J864="",J864=0,G864=""),"",IF(N864="Deposited on time",0,IF(N864="Pending (not yet due)",0,MAX(0,(YEAR(IF(L864="",Settings!$C$11,L864))-YEAR(G864))*12+MONTH(IF(L864="",Settings!$C$11,L864))-MONTH(G864)+1))))</f>
        <v/>
      </c>
      <c r="P864" s="23" t="str">
        <f aca="false">IF(O864="","",ROUND(J864*Settings!$C$10*O864,0))</f>
        <v/>
      </c>
    </row>
    <row r="865" customFormat="false" ht="15" hidden="false" customHeight="false" outlineLevel="0" collapsed="false">
      <c r="A865" s="8"/>
      <c r="B865" s="8"/>
      <c r="C865" s="8"/>
      <c r="D865" s="8"/>
      <c r="E865" s="8"/>
      <c r="F865" s="18"/>
      <c r="G865" s="21"/>
      <c r="H865" s="11" t="str">
        <f aca="false">IF(E865="","",IFERROR(INDEX(Rates!$B$6:$B$30,MATCH(E865,Rates!$A$6:$A$30,0)),"Not in rate table"))</f>
        <v/>
      </c>
      <c r="I865" s="22" t="str">
        <f aca="false">IF(E865="","",IFERROR(IF(F865&lt;=INDEX(Rates!$C$6:$C$30,MATCH(E865,Rates!$A$6:$A$30,0)),0,IF(D865="Yes",INDEX(Rates!$D$6:$D$30,MATCH(E865,Rates!$A$6:$A$30,0)),INDEX(Rates!$E$6:$E$30,MATCH(E865,Rates!$A$6:$A$30,0)))),0))</f>
        <v/>
      </c>
      <c r="J865" s="23" t="str">
        <f aca="false">IF(E865="","",ROUND(F865*I865,0))</f>
        <v/>
      </c>
      <c r="K865" s="24" t="str">
        <f aca="false">IF(OR(G865="",J865=0),"",IF(MONTH(G865)=3,DATE(YEAR(G865),Settings!$C$9,Settings!$C$8),DATE(YEAR(G865),MONTH(G865)+1,Settings!$C$7)))</f>
        <v/>
      </c>
      <c r="L865" s="21"/>
      <c r="M865" s="8"/>
      <c r="N865" s="10" t="str">
        <f aca="false">IF(E865="","",IF(J865=0,"Below threshold",IF(L865="",IF(Settings!$C$11&gt;K865,"Overdue - not deposited","Pending (not yet due)"),IF(L865&lt;=K865,"Deposited on time","Deposited late"))))</f>
        <v/>
      </c>
      <c r="O865" s="25" t="str">
        <f aca="false">IF(OR(J865="",J865=0,G865=""),"",IF(N865="Deposited on time",0,IF(N865="Pending (not yet due)",0,MAX(0,(YEAR(IF(L865="",Settings!$C$11,L865))-YEAR(G865))*12+MONTH(IF(L865="",Settings!$C$11,L865))-MONTH(G865)+1))))</f>
        <v/>
      </c>
      <c r="P865" s="23" t="str">
        <f aca="false">IF(O865="","",ROUND(J865*Settings!$C$10*O865,0))</f>
        <v/>
      </c>
    </row>
    <row r="866" customFormat="false" ht="15" hidden="false" customHeight="false" outlineLevel="0" collapsed="false">
      <c r="A866" s="8"/>
      <c r="B866" s="8"/>
      <c r="C866" s="8"/>
      <c r="D866" s="8"/>
      <c r="E866" s="8"/>
      <c r="F866" s="18"/>
      <c r="G866" s="21"/>
      <c r="H866" s="11" t="str">
        <f aca="false">IF(E866="","",IFERROR(INDEX(Rates!$B$6:$B$30,MATCH(E866,Rates!$A$6:$A$30,0)),"Not in rate table"))</f>
        <v/>
      </c>
      <c r="I866" s="22" t="str">
        <f aca="false">IF(E866="","",IFERROR(IF(F866&lt;=INDEX(Rates!$C$6:$C$30,MATCH(E866,Rates!$A$6:$A$30,0)),0,IF(D866="Yes",INDEX(Rates!$D$6:$D$30,MATCH(E866,Rates!$A$6:$A$30,0)),INDEX(Rates!$E$6:$E$30,MATCH(E866,Rates!$A$6:$A$30,0)))),0))</f>
        <v/>
      </c>
      <c r="J866" s="23" t="str">
        <f aca="false">IF(E866="","",ROUND(F866*I866,0))</f>
        <v/>
      </c>
      <c r="K866" s="24" t="str">
        <f aca="false">IF(OR(G866="",J866=0),"",IF(MONTH(G866)=3,DATE(YEAR(G866),Settings!$C$9,Settings!$C$8),DATE(YEAR(G866),MONTH(G866)+1,Settings!$C$7)))</f>
        <v/>
      </c>
      <c r="L866" s="21"/>
      <c r="M866" s="8"/>
      <c r="N866" s="10" t="str">
        <f aca="false">IF(E866="","",IF(J866=0,"Below threshold",IF(L866="",IF(Settings!$C$11&gt;K866,"Overdue - not deposited","Pending (not yet due)"),IF(L866&lt;=K866,"Deposited on time","Deposited late"))))</f>
        <v/>
      </c>
      <c r="O866" s="25" t="str">
        <f aca="false">IF(OR(J866="",J866=0,G866=""),"",IF(N866="Deposited on time",0,IF(N866="Pending (not yet due)",0,MAX(0,(YEAR(IF(L866="",Settings!$C$11,L866))-YEAR(G866))*12+MONTH(IF(L866="",Settings!$C$11,L866))-MONTH(G866)+1))))</f>
        <v/>
      </c>
      <c r="P866" s="23" t="str">
        <f aca="false">IF(O866="","",ROUND(J866*Settings!$C$10*O866,0))</f>
        <v/>
      </c>
    </row>
    <row r="867" customFormat="false" ht="15" hidden="false" customHeight="false" outlineLevel="0" collapsed="false">
      <c r="A867" s="8"/>
      <c r="B867" s="8"/>
      <c r="C867" s="8"/>
      <c r="D867" s="8"/>
      <c r="E867" s="8"/>
      <c r="F867" s="18"/>
      <c r="G867" s="21"/>
      <c r="H867" s="11" t="str">
        <f aca="false">IF(E867="","",IFERROR(INDEX(Rates!$B$6:$B$30,MATCH(E867,Rates!$A$6:$A$30,0)),"Not in rate table"))</f>
        <v/>
      </c>
      <c r="I867" s="22" t="str">
        <f aca="false">IF(E867="","",IFERROR(IF(F867&lt;=INDEX(Rates!$C$6:$C$30,MATCH(E867,Rates!$A$6:$A$30,0)),0,IF(D867="Yes",INDEX(Rates!$D$6:$D$30,MATCH(E867,Rates!$A$6:$A$30,0)),INDEX(Rates!$E$6:$E$30,MATCH(E867,Rates!$A$6:$A$30,0)))),0))</f>
        <v/>
      </c>
      <c r="J867" s="23" t="str">
        <f aca="false">IF(E867="","",ROUND(F867*I867,0))</f>
        <v/>
      </c>
      <c r="K867" s="24" t="str">
        <f aca="false">IF(OR(G867="",J867=0),"",IF(MONTH(G867)=3,DATE(YEAR(G867),Settings!$C$9,Settings!$C$8),DATE(YEAR(G867),MONTH(G867)+1,Settings!$C$7)))</f>
        <v/>
      </c>
      <c r="L867" s="21"/>
      <c r="M867" s="8"/>
      <c r="N867" s="10" t="str">
        <f aca="false">IF(E867="","",IF(J867=0,"Below threshold",IF(L867="",IF(Settings!$C$11&gt;K867,"Overdue - not deposited","Pending (not yet due)"),IF(L867&lt;=K867,"Deposited on time","Deposited late"))))</f>
        <v/>
      </c>
      <c r="O867" s="25" t="str">
        <f aca="false">IF(OR(J867="",J867=0,G867=""),"",IF(N867="Deposited on time",0,IF(N867="Pending (not yet due)",0,MAX(0,(YEAR(IF(L867="",Settings!$C$11,L867))-YEAR(G867))*12+MONTH(IF(L867="",Settings!$C$11,L867))-MONTH(G867)+1))))</f>
        <v/>
      </c>
      <c r="P867" s="23" t="str">
        <f aca="false">IF(O867="","",ROUND(J867*Settings!$C$10*O867,0))</f>
        <v/>
      </c>
    </row>
    <row r="868" customFormat="false" ht="15" hidden="false" customHeight="false" outlineLevel="0" collapsed="false">
      <c r="A868" s="8"/>
      <c r="B868" s="8"/>
      <c r="C868" s="8"/>
      <c r="D868" s="8"/>
      <c r="E868" s="8"/>
      <c r="F868" s="18"/>
      <c r="G868" s="21"/>
      <c r="H868" s="11" t="str">
        <f aca="false">IF(E868="","",IFERROR(INDEX(Rates!$B$6:$B$30,MATCH(E868,Rates!$A$6:$A$30,0)),"Not in rate table"))</f>
        <v/>
      </c>
      <c r="I868" s="22" t="str">
        <f aca="false">IF(E868="","",IFERROR(IF(F868&lt;=INDEX(Rates!$C$6:$C$30,MATCH(E868,Rates!$A$6:$A$30,0)),0,IF(D868="Yes",INDEX(Rates!$D$6:$D$30,MATCH(E868,Rates!$A$6:$A$30,0)),INDEX(Rates!$E$6:$E$30,MATCH(E868,Rates!$A$6:$A$30,0)))),0))</f>
        <v/>
      </c>
      <c r="J868" s="23" t="str">
        <f aca="false">IF(E868="","",ROUND(F868*I868,0))</f>
        <v/>
      </c>
      <c r="K868" s="24" t="str">
        <f aca="false">IF(OR(G868="",J868=0),"",IF(MONTH(G868)=3,DATE(YEAR(G868),Settings!$C$9,Settings!$C$8),DATE(YEAR(G868),MONTH(G868)+1,Settings!$C$7)))</f>
        <v/>
      </c>
      <c r="L868" s="21"/>
      <c r="M868" s="8"/>
      <c r="N868" s="10" t="str">
        <f aca="false">IF(E868="","",IF(J868=0,"Below threshold",IF(L868="",IF(Settings!$C$11&gt;K868,"Overdue - not deposited","Pending (not yet due)"),IF(L868&lt;=K868,"Deposited on time","Deposited late"))))</f>
        <v/>
      </c>
      <c r="O868" s="25" t="str">
        <f aca="false">IF(OR(J868="",J868=0,G868=""),"",IF(N868="Deposited on time",0,IF(N868="Pending (not yet due)",0,MAX(0,(YEAR(IF(L868="",Settings!$C$11,L868))-YEAR(G868))*12+MONTH(IF(L868="",Settings!$C$11,L868))-MONTH(G868)+1))))</f>
        <v/>
      </c>
      <c r="P868" s="23" t="str">
        <f aca="false">IF(O868="","",ROUND(J868*Settings!$C$10*O868,0))</f>
        <v/>
      </c>
    </row>
    <row r="869" customFormat="false" ht="15" hidden="false" customHeight="false" outlineLevel="0" collapsed="false">
      <c r="A869" s="8"/>
      <c r="B869" s="8"/>
      <c r="C869" s="8"/>
      <c r="D869" s="8"/>
      <c r="E869" s="8"/>
      <c r="F869" s="18"/>
      <c r="G869" s="21"/>
      <c r="H869" s="11" t="str">
        <f aca="false">IF(E869="","",IFERROR(INDEX(Rates!$B$6:$B$30,MATCH(E869,Rates!$A$6:$A$30,0)),"Not in rate table"))</f>
        <v/>
      </c>
      <c r="I869" s="22" t="str">
        <f aca="false">IF(E869="","",IFERROR(IF(F869&lt;=INDEX(Rates!$C$6:$C$30,MATCH(E869,Rates!$A$6:$A$30,0)),0,IF(D869="Yes",INDEX(Rates!$D$6:$D$30,MATCH(E869,Rates!$A$6:$A$30,0)),INDEX(Rates!$E$6:$E$30,MATCH(E869,Rates!$A$6:$A$30,0)))),0))</f>
        <v/>
      </c>
      <c r="J869" s="23" t="str">
        <f aca="false">IF(E869="","",ROUND(F869*I869,0))</f>
        <v/>
      </c>
      <c r="K869" s="24" t="str">
        <f aca="false">IF(OR(G869="",J869=0),"",IF(MONTH(G869)=3,DATE(YEAR(G869),Settings!$C$9,Settings!$C$8),DATE(YEAR(G869),MONTH(G869)+1,Settings!$C$7)))</f>
        <v/>
      </c>
      <c r="L869" s="21"/>
      <c r="M869" s="8"/>
      <c r="N869" s="10" t="str">
        <f aca="false">IF(E869="","",IF(J869=0,"Below threshold",IF(L869="",IF(Settings!$C$11&gt;K869,"Overdue - not deposited","Pending (not yet due)"),IF(L869&lt;=K869,"Deposited on time","Deposited late"))))</f>
        <v/>
      </c>
      <c r="O869" s="25" t="str">
        <f aca="false">IF(OR(J869="",J869=0,G869=""),"",IF(N869="Deposited on time",0,IF(N869="Pending (not yet due)",0,MAX(0,(YEAR(IF(L869="",Settings!$C$11,L869))-YEAR(G869))*12+MONTH(IF(L869="",Settings!$C$11,L869))-MONTH(G869)+1))))</f>
        <v/>
      </c>
      <c r="P869" s="23" t="str">
        <f aca="false">IF(O869="","",ROUND(J869*Settings!$C$10*O869,0))</f>
        <v/>
      </c>
    </row>
    <row r="870" customFormat="false" ht="15" hidden="false" customHeight="false" outlineLevel="0" collapsed="false">
      <c r="A870" s="8"/>
      <c r="B870" s="8"/>
      <c r="C870" s="8"/>
      <c r="D870" s="8"/>
      <c r="E870" s="8"/>
      <c r="F870" s="18"/>
      <c r="G870" s="21"/>
      <c r="H870" s="11" t="str">
        <f aca="false">IF(E870="","",IFERROR(INDEX(Rates!$B$6:$B$30,MATCH(E870,Rates!$A$6:$A$30,0)),"Not in rate table"))</f>
        <v/>
      </c>
      <c r="I870" s="22" t="str">
        <f aca="false">IF(E870="","",IFERROR(IF(F870&lt;=INDEX(Rates!$C$6:$C$30,MATCH(E870,Rates!$A$6:$A$30,0)),0,IF(D870="Yes",INDEX(Rates!$D$6:$D$30,MATCH(E870,Rates!$A$6:$A$30,0)),INDEX(Rates!$E$6:$E$30,MATCH(E870,Rates!$A$6:$A$30,0)))),0))</f>
        <v/>
      </c>
      <c r="J870" s="23" t="str">
        <f aca="false">IF(E870="","",ROUND(F870*I870,0))</f>
        <v/>
      </c>
      <c r="K870" s="24" t="str">
        <f aca="false">IF(OR(G870="",J870=0),"",IF(MONTH(G870)=3,DATE(YEAR(G870),Settings!$C$9,Settings!$C$8),DATE(YEAR(G870),MONTH(G870)+1,Settings!$C$7)))</f>
        <v/>
      </c>
      <c r="L870" s="21"/>
      <c r="M870" s="8"/>
      <c r="N870" s="10" t="str">
        <f aca="false">IF(E870="","",IF(J870=0,"Below threshold",IF(L870="",IF(Settings!$C$11&gt;K870,"Overdue - not deposited","Pending (not yet due)"),IF(L870&lt;=K870,"Deposited on time","Deposited late"))))</f>
        <v/>
      </c>
      <c r="O870" s="25" t="str">
        <f aca="false">IF(OR(J870="",J870=0,G870=""),"",IF(N870="Deposited on time",0,IF(N870="Pending (not yet due)",0,MAX(0,(YEAR(IF(L870="",Settings!$C$11,L870))-YEAR(G870))*12+MONTH(IF(L870="",Settings!$C$11,L870))-MONTH(G870)+1))))</f>
        <v/>
      </c>
      <c r="P870" s="23" t="str">
        <f aca="false">IF(O870="","",ROUND(J870*Settings!$C$10*O870,0))</f>
        <v/>
      </c>
    </row>
    <row r="871" customFormat="false" ht="15" hidden="false" customHeight="false" outlineLevel="0" collapsed="false">
      <c r="A871" s="8"/>
      <c r="B871" s="8"/>
      <c r="C871" s="8"/>
      <c r="D871" s="8"/>
      <c r="E871" s="8"/>
      <c r="F871" s="18"/>
      <c r="G871" s="21"/>
      <c r="H871" s="11" t="str">
        <f aca="false">IF(E871="","",IFERROR(INDEX(Rates!$B$6:$B$30,MATCH(E871,Rates!$A$6:$A$30,0)),"Not in rate table"))</f>
        <v/>
      </c>
      <c r="I871" s="22" t="str">
        <f aca="false">IF(E871="","",IFERROR(IF(F871&lt;=INDEX(Rates!$C$6:$C$30,MATCH(E871,Rates!$A$6:$A$30,0)),0,IF(D871="Yes",INDEX(Rates!$D$6:$D$30,MATCH(E871,Rates!$A$6:$A$30,0)),INDEX(Rates!$E$6:$E$30,MATCH(E871,Rates!$A$6:$A$30,0)))),0))</f>
        <v/>
      </c>
      <c r="J871" s="23" t="str">
        <f aca="false">IF(E871="","",ROUND(F871*I871,0))</f>
        <v/>
      </c>
      <c r="K871" s="24" t="str">
        <f aca="false">IF(OR(G871="",J871=0),"",IF(MONTH(G871)=3,DATE(YEAR(G871),Settings!$C$9,Settings!$C$8),DATE(YEAR(G871),MONTH(G871)+1,Settings!$C$7)))</f>
        <v/>
      </c>
      <c r="L871" s="21"/>
      <c r="M871" s="8"/>
      <c r="N871" s="10" t="str">
        <f aca="false">IF(E871="","",IF(J871=0,"Below threshold",IF(L871="",IF(Settings!$C$11&gt;K871,"Overdue - not deposited","Pending (not yet due)"),IF(L871&lt;=K871,"Deposited on time","Deposited late"))))</f>
        <v/>
      </c>
      <c r="O871" s="25" t="str">
        <f aca="false">IF(OR(J871="",J871=0,G871=""),"",IF(N871="Deposited on time",0,IF(N871="Pending (not yet due)",0,MAX(0,(YEAR(IF(L871="",Settings!$C$11,L871))-YEAR(G871))*12+MONTH(IF(L871="",Settings!$C$11,L871))-MONTH(G871)+1))))</f>
        <v/>
      </c>
      <c r="P871" s="23" t="str">
        <f aca="false">IF(O871="","",ROUND(J871*Settings!$C$10*O871,0))</f>
        <v/>
      </c>
    </row>
    <row r="872" customFormat="false" ht="15" hidden="false" customHeight="false" outlineLevel="0" collapsed="false">
      <c r="A872" s="8"/>
      <c r="B872" s="8"/>
      <c r="C872" s="8"/>
      <c r="D872" s="8"/>
      <c r="E872" s="8"/>
      <c r="F872" s="18"/>
      <c r="G872" s="21"/>
      <c r="H872" s="11" t="str">
        <f aca="false">IF(E872="","",IFERROR(INDEX(Rates!$B$6:$B$30,MATCH(E872,Rates!$A$6:$A$30,0)),"Not in rate table"))</f>
        <v/>
      </c>
      <c r="I872" s="22" t="str">
        <f aca="false">IF(E872="","",IFERROR(IF(F872&lt;=INDEX(Rates!$C$6:$C$30,MATCH(E872,Rates!$A$6:$A$30,0)),0,IF(D872="Yes",INDEX(Rates!$D$6:$D$30,MATCH(E872,Rates!$A$6:$A$30,0)),INDEX(Rates!$E$6:$E$30,MATCH(E872,Rates!$A$6:$A$30,0)))),0))</f>
        <v/>
      </c>
      <c r="J872" s="23" t="str">
        <f aca="false">IF(E872="","",ROUND(F872*I872,0))</f>
        <v/>
      </c>
      <c r="K872" s="24" t="str">
        <f aca="false">IF(OR(G872="",J872=0),"",IF(MONTH(G872)=3,DATE(YEAR(G872),Settings!$C$9,Settings!$C$8),DATE(YEAR(G872),MONTH(G872)+1,Settings!$C$7)))</f>
        <v/>
      </c>
      <c r="L872" s="21"/>
      <c r="M872" s="8"/>
      <c r="N872" s="10" t="str">
        <f aca="false">IF(E872="","",IF(J872=0,"Below threshold",IF(L872="",IF(Settings!$C$11&gt;K872,"Overdue - not deposited","Pending (not yet due)"),IF(L872&lt;=K872,"Deposited on time","Deposited late"))))</f>
        <v/>
      </c>
      <c r="O872" s="25" t="str">
        <f aca="false">IF(OR(J872="",J872=0,G872=""),"",IF(N872="Deposited on time",0,IF(N872="Pending (not yet due)",0,MAX(0,(YEAR(IF(L872="",Settings!$C$11,L872))-YEAR(G872))*12+MONTH(IF(L872="",Settings!$C$11,L872))-MONTH(G872)+1))))</f>
        <v/>
      </c>
      <c r="P872" s="23" t="str">
        <f aca="false">IF(O872="","",ROUND(J872*Settings!$C$10*O872,0))</f>
        <v/>
      </c>
    </row>
    <row r="873" customFormat="false" ht="15" hidden="false" customHeight="false" outlineLevel="0" collapsed="false">
      <c r="A873" s="8"/>
      <c r="B873" s="8"/>
      <c r="C873" s="8"/>
      <c r="D873" s="8"/>
      <c r="E873" s="8"/>
      <c r="F873" s="18"/>
      <c r="G873" s="21"/>
      <c r="H873" s="11" t="str">
        <f aca="false">IF(E873="","",IFERROR(INDEX(Rates!$B$6:$B$30,MATCH(E873,Rates!$A$6:$A$30,0)),"Not in rate table"))</f>
        <v/>
      </c>
      <c r="I873" s="22" t="str">
        <f aca="false">IF(E873="","",IFERROR(IF(F873&lt;=INDEX(Rates!$C$6:$C$30,MATCH(E873,Rates!$A$6:$A$30,0)),0,IF(D873="Yes",INDEX(Rates!$D$6:$D$30,MATCH(E873,Rates!$A$6:$A$30,0)),INDEX(Rates!$E$6:$E$30,MATCH(E873,Rates!$A$6:$A$30,0)))),0))</f>
        <v/>
      </c>
      <c r="J873" s="23" t="str">
        <f aca="false">IF(E873="","",ROUND(F873*I873,0))</f>
        <v/>
      </c>
      <c r="K873" s="24" t="str">
        <f aca="false">IF(OR(G873="",J873=0),"",IF(MONTH(G873)=3,DATE(YEAR(G873),Settings!$C$9,Settings!$C$8),DATE(YEAR(G873),MONTH(G873)+1,Settings!$C$7)))</f>
        <v/>
      </c>
      <c r="L873" s="21"/>
      <c r="M873" s="8"/>
      <c r="N873" s="10" t="str">
        <f aca="false">IF(E873="","",IF(J873=0,"Below threshold",IF(L873="",IF(Settings!$C$11&gt;K873,"Overdue - not deposited","Pending (not yet due)"),IF(L873&lt;=K873,"Deposited on time","Deposited late"))))</f>
        <v/>
      </c>
      <c r="O873" s="25" t="str">
        <f aca="false">IF(OR(J873="",J873=0,G873=""),"",IF(N873="Deposited on time",0,IF(N873="Pending (not yet due)",0,MAX(0,(YEAR(IF(L873="",Settings!$C$11,L873))-YEAR(G873))*12+MONTH(IF(L873="",Settings!$C$11,L873))-MONTH(G873)+1))))</f>
        <v/>
      </c>
      <c r="P873" s="23" t="str">
        <f aca="false">IF(O873="","",ROUND(J873*Settings!$C$10*O873,0))</f>
        <v/>
      </c>
    </row>
    <row r="874" customFormat="false" ht="15" hidden="false" customHeight="false" outlineLevel="0" collapsed="false">
      <c r="A874" s="8"/>
      <c r="B874" s="8"/>
      <c r="C874" s="8"/>
      <c r="D874" s="8"/>
      <c r="E874" s="8"/>
      <c r="F874" s="18"/>
      <c r="G874" s="21"/>
      <c r="H874" s="11" t="str">
        <f aca="false">IF(E874="","",IFERROR(INDEX(Rates!$B$6:$B$30,MATCH(E874,Rates!$A$6:$A$30,0)),"Not in rate table"))</f>
        <v/>
      </c>
      <c r="I874" s="22" t="str">
        <f aca="false">IF(E874="","",IFERROR(IF(F874&lt;=INDEX(Rates!$C$6:$C$30,MATCH(E874,Rates!$A$6:$A$30,0)),0,IF(D874="Yes",INDEX(Rates!$D$6:$D$30,MATCH(E874,Rates!$A$6:$A$30,0)),INDEX(Rates!$E$6:$E$30,MATCH(E874,Rates!$A$6:$A$30,0)))),0))</f>
        <v/>
      </c>
      <c r="J874" s="23" t="str">
        <f aca="false">IF(E874="","",ROUND(F874*I874,0))</f>
        <v/>
      </c>
      <c r="K874" s="24" t="str">
        <f aca="false">IF(OR(G874="",J874=0),"",IF(MONTH(G874)=3,DATE(YEAR(G874),Settings!$C$9,Settings!$C$8),DATE(YEAR(G874),MONTH(G874)+1,Settings!$C$7)))</f>
        <v/>
      </c>
      <c r="L874" s="21"/>
      <c r="M874" s="8"/>
      <c r="N874" s="10" t="str">
        <f aca="false">IF(E874="","",IF(J874=0,"Below threshold",IF(L874="",IF(Settings!$C$11&gt;K874,"Overdue - not deposited","Pending (not yet due)"),IF(L874&lt;=K874,"Deposited on time","Deposited late"))))</f>
        <v/>
      </c>
      <c r="O874" s="25" t="str">
        <f aca="false">IF(OR(J874="",J874=0,G874=""),"",IF(N874="Deposited on time",0,IF(N874="Pending (not yet due)",0,MAX(0,(YEAR(IF(L874="",Settings!$C$11,L874))-YEAR(G874))*12+MONTH(IF(L874="",Settings!$C$11,L874))-MONTH(G874)+1))))</f>
        <v/>
      </c>
      <c r="P874" s="23" t="str">
        <f aca="false">IF(O874="","",ROUND(J874*Settings!$C$10*O874,0))</f>
        <v/>
      </c>
    </row>
    <row r="875" customFormat="false" ht="15" hidden="false" customHeight="false" outlineLevel="0" collapsed="false">
      <c r="A875" s="8"/>
      <c r="B875" s="8"/>
      <c r="C875" s="8"/>
      <c r="D875" s="8"/>
      <c r="E875" s="8"/>
      <c r="F875" s="18"/>
      <c r="G875" s="21"/>
      <c r="H875" s="11" t="str">
        <f aca="false">IF(E875="","",IFERROR(INDEX(Rates!$B$6:$B$30,MATCH(E875,Rates!$A$6:$A$30,0)),"Not in rate table"))</f>
        <v/>
      </c>
      <c r="I875" s="22" t="str">
        <f aca="false">IF(E875="","",IFERROR(IF(F875&lt;=INDEX(Rates!$C$6:$C$30,MATCH(E875,Rates!$A$6:$A$30,0)),0,IF(D875="Yes",INDEX(Rates!$D$6:$D$30,MATCH(E875,Rates!$A$6:$A$30,0)),INDEX(Rates!$E$6:$E$30,MATCH(E875,Rates!$A$6:$A$30,0)))),0))</f>
        <v/>
      </c>
      <c r="J875" s="23" t="str">
        <f aca="false">IF(E875="","",ROUND(F875*I875,0))</f>
        <v/>
      </c>
      <c r="K875" s="24" t="str">
        <f aca="false">IF(OR(G875="",J875=0),"",IF(MONTH(G875)=3,DATE(YEAR(G875),Settings!$C$9,Settings!$C$8),DATE(YEAR(G875),MONTH(G875)+1,Settings!$C$7)))</f>
        <v/>
      </c>
      <c r="L875" s="21"/>
      <c r="M875" s="8"/>
      <c r="N875" s="10" t="str">
        <f aca="false">IF(E875="","",IF(J875=0,"Below threshold",IF(L875="",IF(Settings!$C$11&gt;K875,"Overdue - not deposited","Pending (not yet due)"),IF(L875&lt;=K875,"Deposited on time","Deposited late"))))</f>
        <v/>
      </c>
      <c r="O875" s="25" t="str">
        <f aca="false">IF(OR(J875="",J875=0,G875=""),"",IF(N875="Deposited on time",0,IF(N875="Pending (not yet due)",0,MAX(0,(YEAR(IF(L875="",Settings!$C$11,L875))-YEAR(G875))*12+MONTH(IF(L875="",Settings!$C$11,L875))-MONTH(G875)+1))))</f>
        <v/>
      </c>
      <c r="P875" s="23" t="str">
        <f aca="false">IF(O875="","",ROUND(J875*Settings!$C$10*O875,0))</f>
        <v/>
      </c>
    </row>
    <row r="876" customFormat="false" ht="15" hidden="false" customHeight="false" outlineLevel="0" collapsed="false">
      <c r="A876" s="8"/>
      <c r="B876" s="8"/>
      <c r="C876" s="8"/>
      <c r="D876" s="8"/>
      <c r="E876" s="8"/>
      <c r="F876" s="18"/>
      <c r="G876" s="21"/>
      <c r="H876" s="11" t="str">
        <f aca="false">IF(E876="","",IFERROR(INDEX(Rates!$B$6:$B$30,MATCH(E876,Rates!$A$6:$A$30,0)),"Not in rate table"))</f>
        <v/>
      </c>
      <c r="I876" s="22" t="str">
        <f aca="false">IF(E876="","",IFERROR(IF(F876&lt;=INDEX(Rates!$C$6:$C$30,MATCH(E876,Rates!$A$6:$A$30,0)),0,IF(D876="Yes",INDEX(Rates!$D$6:$D$30,MATCH(E876,Rates!$A$6:$A$30,0)),INDEX(Rates!$E$6:$E$30,MATCH(E876,Rates!$A$6:$A$30,0)))),0))</f>
        <v/>
      </c>
      <c r="J876" s="23" t="str">
        <f aca="false">IF(E876="","",ROUND(F876*I876,0))</f>
        <v/>
      </c>
      <c r="K876" s="24" t="str">
        <f aca="false">IF(OR(G876="",J876=0),"",IF(MONTH(G876)=3,DATE(YEAR(G876),Settings!$C$9,Settings!$C$8),DATE(YEAR(G876),MONTH(G876)+1,Settings!$C$7)))</f>
        <v/>
      </c>
      <c r="L876" s="21"/>
      <c r="M876" s="8"/>
      <c r="N876" s="10" t="str">
        <f aca="false">IF(E876="","",IF(J876=0,"Below threshold",IF(L876="",IF(Settings!$C$11&gt;K876,"Overdue - not deposited","Pending (not yet due)"),IF(L876&lt;=K876,"Deposited on time","Deposited late"))))</f>
        <v/>
      </c>
      <c r="O876" s="25" t="str">
        <f aca="false">IF(OR(J876="",J876=0,G876=""),"",IF(N876="Deposited on time",0,IF(N876="Pending (not yet due)",0,MAX(0,(YEAR(IF(L876="",Settings!$C$11,L876))-YEAR(G876))*12+MONTH(IF(L876="",Settings!$C$11,L876))-MONTH(G876)+1))))</f>
        <v/>
      </c>
      <c r="P876" s="23" t="str">
        <f aca="false">IF(O876="","",ROUND(J876*Settings!$C$10*O876,0))</f>
        <v/>
      </c>
    </row>
    <row r="877" customFormat="false" ht="15" hidden="false" customHeight="false" outlineLevel="0" collapsed="false">
      <c r="A877" s="8"/>
      <c r="B877" s="8"/>
      <c r="C877" s="8"/>
      <c r="D877" s="8"/>
      <c r="E877" s="8"/>
      <c r="F877" s="18"/>
      <c r="G877" s="21"/>
      <c r="H877" s="11" t="str">
        <f aca="false">IF(E877="","",IFERROR(INDEX(Rates!$B$6:$B$30,MATCH(E877,Rates!$A$6:$A$30,0)),"Not in rate table"))</f>
        <v/>
      </c>
      <c r="I877" s="22" t="str">
        <f aca="false">IF(E877="","",IFERROR(IF(F877&lt;=INDEX(Rates!$C$6:$C$30,MATCH(E877,Rates!$A$6:$A$30,0)),0,IF(D877="Yes",INDEX(Rates!$D$6:$D$30,MATCH(E877,Rates!$A$6:$A$30,0)),INDEX(Rates!$E$6:$E$30,MATCH(E877,Rates!$A$6:$A$30,0)))),0))</f>
        <v/>
      </c>
      <c r="J877" s="23" t="str">
        <f aca="false">IF(E877="","",ROUND(F877*I877,0))</f>
        <v/>
      </c>
      <c r="K877" s="24" t="str">
        <f aca="false">IF(OR(G877="",J877=0),"",IF(MONTH(G877)=3,DATE(YEAR(G877),Settings!$C$9,Settings!$C$8),DATE(YEAR(G877),MONTH(G877)+1,Settings!$C$7)))</f>
        <v/>
      </c>
      <c r="L877" s="21"/>
      <c r="M877" s="8"/>
      <c r="N877" s="10" t="str">
        <f aca="false">IF(E877="","",IF(J877=0,"Below threshold",IF(L877="",IF(Settings!$C$11&gt;K877,"Overdue - not deposited","Pending (not yet due)"),IF(L877&lt;=K877,"Deposited on time","Deposited late"))))</f>
        <v/>
      </c>
      <c r="O877" s="25" t="str">
        <f aca="false">IF(OR(J877="",J877=0,G877=""),"",IF(N877="Deposited on time",0,IF(N877="Pending (not yet due)",0,MAX(0,(YEAR(IF(L877="",Settings!$C$11,L877))-YEAR(G877))*12+MONTH(IF(L877="",Settings!$C$11,L877))-MONTH(G877)+1))))</f>
        <v/>
      </c>
      <c r="P877" s="23" t="str">
        <f aca="false">IF(O877="","",ROUND(J877*Settings!$C$10*O877,0))</f>
        <v/>
      </c>
    </row>
    <row r="878" customFormat="false" ht="15" hidden="false" customHeight="false" outlineLevel="0" collapsed="false">
      <c r="A878" s="8"/>
      <c r="B878" s="8"/>
      <c r="C878" s="8"/>
      <c r="D878" s="8"/>
      <c r="E878" s="8"/>
      <c r="F878" s="18"/>
      <c r="G878" s="21"/>
      <c r="H878" s="11" t="str">
        <f aca="false">IF(E878="","",IFERROR(INDEX(Rates!$B$6:$B$30,MATCH(E878,Rates!$A$6:$A$30,0)),"Not in rate table"))</f>
        <v/>
      </c>
      <c r="I878" s="22" t="str">
        <f aca="false">IF(E878="","",IFERROR(IF(F878&lt;=INDEX(Rates!$C$6:$C$30,MATCH(E878,Rates!$A$6:$A$30,0)),0,IF(D878="Yes",INDEX(Rates!$D$6:$D$30,MATCH(E878,Rates!$A$6:$A$30,0)),INDEX(Rates!$E$6:$E$30,MATCH(E878,Rates!$A$6:$A$30,0)))),0))</f>
        <v/>
      </c>
      <c r="J878" s="23" t="str">
        <f aca="false">IF(E878="","",ROUND(F878*I878,0))</f>
        <v/>
      </c>
      <c r="K878" s="24" t="str">
        <f aca="false">IF(OR(G878="",J878=0),"",IF(MONTH(G878)=3,DATE(YEAR(G878),Settings!$C$9,Settings!$C$8),DATE(YEAR(G878),MONTH(G878)+1,Settings!$C$7)))</f>
        <v/>
      </c>
      <c r="L878" s="21"/>
      <c r="M878" s="8"/>
      <c r="N878" s="10" t="str">
        <f aca="false">IF(E878="","",IF(J878=0,"Below threshold",IF(L878="",IF(Settings!$C$11&gt;K878,"Overdue - not deposited","Pending (not yet due)"),IF(L878&lt;=K878,"Deposited on time","Deposited late"))))</f>
        <v/>
      </c>
      <c r="O878" s="25" t="str">
        <f aca="false">IF(OR(J878="",J878=0,G878=""),"",IF(N878="Deposited on time",0,IF(N878="Pending (not yet due)",0,MAX(0,(YEAR(IF(L878="",Settings!$C$11,L878))-YEAR(G878))*12+MONTH(IF(L878="",Settings!$C$11,L878))-MONTH(G878)+1))))</f>
        <v/>
      </c>
      <c r="P878" s="23" t="str">
        <f aca="false">IF(O878="","",ROUND(J878*Settings!$C$10*O878,0))</f>
        <v/>
      </c>
    </row>
    <row r="879" customFormat="false" ht="15" hidden="false" customHeight="false" outlineLevel="0" collapsed="false">
      <c r="A879" s="8"/>
      <c r="B879" s="8"/>
      <c r="C879" s="8"/>
      <c r="D879" s="8"/>
      <c r="E879" s="8"/>
      <c r="F879" s="18"/>
      <c r="G879" s="21"/>
      <c r="H879" s="11" t="str">
        <f aca="false">IF(E879="","",IFERROR(INDEX(Rates!$B$6:$B$30,MATCH(E879,Rates!$A$6:$A$30,0)),"Not in rate table"))</f>
        <v/>
      </c>
      <c r="I879" s="22" t="str">
        <f aca="false">IF(E879="","",IFERROR(IF(F879&lt;=INDEX(Rates!$C$6:$C$30,MATCH(E879,Rates!$A$6:$A$30,0)),0,IF(D879="Yes",INDEX(Rates!$D$6:$D$30,MATCH(E879,Rates!$A$6:$A$30,0)),INDEX(Rates!$E$6:$E$30,MATCH(E879,Rates!$A$6:$A$30,0)))),0))</f>
        <v/>
      </c>
      <c r="J879" s="23" t="str">
        <f aca="false">IF(E879="","",ROUND(F879*I879,0))</f>
        <v/>
      </c>
      <c r="K879" s="24" t="str">
        <f aca="false">IF(OR(G879="",J879=0),"",IF(MONTH(G879)=3,DATE(YEAR(G879),Settings!$C$9,Settings!$C$8),DATE(YEAR(G879),MONTH(G879)+1,Settings!$C$7)))</f>
        <v/>
      </c>
      <c r="L879" s="21"/>
      <c r="M879" s="8"/>
      <c r="N879" s="10" t="str">
        <f aca="false">IF(E879="","",IF(J879=0,"Below threshold",IF(L879="",IF(Settings!$C$11&gt;K879,"Overdue - not deposited","Pending (not yet due)"),IF(L879&lt;=K879,"Deposited on time","Deposited late"))))</f>
        <v/>
      </c>
      <c r="O879" s="25" t="str">
        <f aca="false">IF(OR(J879="",J879=0,G879=""),"",IF(N879="Deposited on time",0,IF(N879="Pending (not yet due)",0,MAX(0,(YEAR(IF(L879="",Settings!$C$11,L879))-YEAR(G879))*12+MONTH(IF(L879="",Settings!$C$11,L879))-MONTH(G879)+1))))</f>
        <v/>
      </c>
      <c r="P879" s="23" t="str">
        <f aca="false">IF(O879="","",ROUND(J879*Settings!$C$10*O879,0))</f>
        <v/>
      </c>
    </row>
    <row r="880" customFormat="false" ht="15" hidden="false" customHeight="false" outlineLevel="0" collapsed="false">
      <c r="A880" s="8"/>
      <c r="B880" s="8"/>
      <c r="C880" s="8"/>
      <c r="D880" s="8"/>
      <c r="E880" s="8"/>
      <c r="F880" s="18"/>
      <c r="G880" s="21"/>
      <c r="H880" s="11" t="str">
        <f aca="false">IF(E880="","",IFERROR(INDEX(Rates!$B$6:$B$30,MATCH(E880,Rates!$A$6:$A$30,0)),"Not in rate table"))</f>
        <v/>
      </c>
      <c r="I880" s="22" t="str">
        <f aca="false">IF(E880="","",IFERROR(IF(F880&lt;=INDEX(Rates!$C$6:$C$30,MATCH(E880,Rates!$A$6:$A$30,0)),0,IF(D880="Yes",INDEX(Rates!$D$6:$D$30,MATCH(E880,Rates!$A$6:$A$30,0)),INDEX(Rates!$E$6:$E$30,MATCH(E880,Rates!$A$6:$A$30,0)))),0))</f>
        <v/>
      </c>
      <c r="J880" s="23" t="str">
        <f aca="false">IF(E880="","",ROUND(F880*I880,0))</f>
        <v/>
      </c>
      <c r="K880" s="24" t="str">
        <f aca="false">IF(OR(G880="",J880=0),"",IF(MONTH(G880)=3,DATE(YEAR(G880),Settings!$C$9,Settings!$C$8),DATE(YEAR(G880),MONTH(G880)+1,Settings!$C$7)))</f>
        <v/>
      </c>
      <c r="L880" s="21"/>
      <c r="M880" s="8"/>
      <c r="N880" s="10" t="str">
        <f aca="false">IF(E880="","",IF(J880=0,"Below threshold",IF(L880="",IF(Settings!$C$11&gt;K880,"Overdue - not deposited","Pending (not yet due)"),IF(L880&lt;=K880,"Deposited on time","Deposited late"))))</f>
        <v/>
      </c>
      <c r="O880" s="25" t="str">
        <f aca="false">IF(OR(J880="",J880=0,G880=""),"",IF(N880="Deposited on time",0,IF(N880="Pending (not yet due)",0,MAX(0,(YEAR(IF(L880="",Settings!$C$11,L880))-YEAR(G880))*12+MONTH(IF(L880="",Settings!$C$11,L880))-MONTH(G880)+1))))</f>
        <v/>
      </c>
      <c r="P880" s="23" t="str">
        <f aca="false">IF(O880="","",ROUND(J880*Settings!$C$10*O880,0))</f>
        <v/>
      </c>
    </row>
    <row r="881" customFormat="false" ht="15" hidden="false" customHeight="false" outlineLevel="0" collapsed="false">
      <c r="A881" s="8"/>
      <c r="B881" s="8"/>
      <c r="C881" s="8"/>
      <c r="D881" s="8"/>
      <c r="E881" s="8"/>
      <c r="F881" s="18"/>
      <c r="G881" s="21"/>
      <c r="H881" s="11" t="str">
        <f aca="false">IF(E881="","",IFERROR(INDEX(Rates!$B$6:$B$30,MATCH(E881,Rates!$A$6:$A$30,0)),"Not in rate table"))</f>
        <v/>
      </c>
      <c r="I881" s="22" t="str">
        <f aca="false">IF(E881="","",IFERROR(IF(F881&lt;=INDEX(Rates!$C$6:$C$30,MATCH(E881,Rates!$A$6:$A$30,0)),0,IF(D881="Yes",INDEX(Rates!$D$6:$D$30,MATCH(E881,Rates!$A$6:$A$30,0)),INDEX(Rates!$E$6:$E$30,MATCH(E881,Rates!$A$6:$A$30,0)))),0))</f>
        <v/>
      </c>
      <c r="J881" s="23" t="str">
        <f aca="false">IF(E881="","",ROUND(F881*I881,0))</f>
        <v/>
      </c>
      <c r="K881" s="24" t="str">
        <f aca="false">IF(OR(G881="",J881=0),"",IF(MONTH(G881)=3,DATE(YEAR(G881),Settings!$C$9,Settings!$C$8),DATE(YEAR(G881),MONTH(G881)+1,Settings!$C$7)))</f>
        <v/>
      </c>
      <c r="L881" s="21"/>
      <c r="M881" s="8"/>
      <c r="N881" s="10" t="str">
        <f aca="false">IF(E881="","",IF(J881=0,"Below threshold",IF(L881="",IF(Settings!$C$11&gt;K881,"Overdue - not deposited","Pending (not yet due)"),IF(L881&lt;=K881,"Deposited on time","Deposited late"))))</f>
        <v/>
      </c>
      <c r="O881" s="25" t="str">
        <f aca="false">IF(OR(J881="",J881=0,G881=""),"",IF(N881="Deposited on time",0,IF(N881="Pending (not yet due)",0,MAX(0,(YEAR(IF(L881="",Settings!$C$11,L881))-YEAR(G881))*12+MONTH(IF(L881="",Settings!$C$11,L881))-MONTH(G881)+1))))</f>
        <v/>
      </c>
      <c r="P881" s="23" t="str">
        <f aca="false">IF(O881="","",ROUND(J881*Settings!$C$10*O881,0))</f>
        <v/>
      </c>
    </row>
    <row r="882" customFormat="false" ht="15" hidden="false" customHeight="false" outlineLevel="0" collapsed="false">
      <c r="A882" s="8"/>
      <c r="B882" s="8"/>
      <c r="C882" s="8"/>
      <c r="D882" s="8"/>
      <c r="E882" s="8"/>
      <c r="F882" s="18"/>
      <c r="G882" s="21"/>
      <c r="H882" s="11" t="str">
        <f aca="false">IF(E882="","",IFERROR(INDEX(Rates!$B$6:$B$30,MATCH(E882,Rates!$A$6:$A$30,0)),"Not in rate table"))</f>
        <v/>
      </c>
      <c r="I882" s="22" t="str">
        <f aca="false">IF(E882="","",IFERROR(IF(F882&lt;=INDEX(Rates!$C$6:$C$30,MATCH(E882,Rates!$A$6:$A$30,0)),0,IF(D882="Yes",INDEX(Rates!$D$6:$D$30,MATCH(E882,Rates!$A$6:$A$30,0)),INDEX(Rates!$E$6:$E$30,MATCH(E882,Rates!$A$6:$A$30,0)))),0))</f>
        <v/>
      </c>
      <c r="J882" s="23" t="str">
        <f aca="false">IF(E882="","",ROUND(F882*I882,0))</f>
        <v/>
      </c>
      <c r="K882" s="24" t="str">
        <f aca="false">IF(OR(G882="",J882=0),"",IF(MONTH(G882)=3,DATE(YEAR(G882),Settings!$C$9,Settings!$C$8),DATE(YEAR(G882),MONTH(G882)+1,Settings!$C$7)))</f>
        <v/>
      </c>
      <c r="L882" s="21"/>
      <c r="M882" s="8"/>
      <c r="N882" s="10" t="str">
        <f aca="false">IF(E882="","",IF(J882=0,"Below threshold",IF(L882="",IF(Settings!$C$11&gt;K882,"Overdue - not deposited","Pending (not yet due)"),IF(L882&lt;=K882,"Deposited on time","Deposited late"))))</f>
        <v/>
      </c>
      <c r="O882" s="25" t="str">
        <f aca="false">IF(OR(J882="",J882=0,G882=""),"",IF(N882="Deposited on time",0,IF(N882="Pending (not yet due)",0,MAX(0,(YEAR(IF(L882="",Settings!$C$11,L882))-YEAR(G882))*12+MONTH(IF(L882="",Settings!$C$11,L882))-MONTH(G882)+1))))</f>
        <v/>
      </c>
      <c r="P882" s="23" t="str">
        <f aca="false">IF(O882="","",ROUND(J882*Settings!$C$10*O882,0))</f>
        <v/>
      </c>
    </row>
    <row r="883" customFormat="false" ht="15" hidden="false" customHeight="false" outlineLevel="0" collapsed="false">
      <c r="A883" s="8"/>
      <c r="B883" s="8"/>
      <c r="C883" s="8"/>
      <c r="D883" s="8"/>
      <c r="E883" s="8"/>
      <c r="F883" s="18"/>
      <c r="G883" s="21"/>
      <c r="H883" s="11" t="str">
        <f aca="false">IF(E883="","",IFERROR(INDEX(Rates!$B$6:$B$30,MATCH(E883,Rates!$A$6:$A$30,0)),"Not in rate table"))</f>
        <v/>
      </c>
      <c r="I883" s="22" t="str">
        <f aca="false">IF(E883="","",IFERROR(IF(F883&lt;=INDEX(Rates!$C$6:$C$30,MATCH(E883,Rates!$A$6:$A$30,0)),0,IF(D883="Yes",INDEX(Rates!$D$6:$D$30,MATCH(E883,Rates!$A$6:$A$30,0)),INDEX(Rates!$E$6:$E$30,MATCH(E883,Rates!$A$6:$A$30,0)))),0))</f>
        <v/>
      </c>
      <c r="J883" s="23" t="str">
        <f aca="false">IF(E883="","",ROUND(F883*I883,0))</f>
        <v/>
      </c>
      <c r="K883" s="24" t="str">
        <f aca="false">IF(OR(G883="",J883=0),"",IF(MONTH(G883)=3,DATE(YEAR(G883),Settings!$C$9,Settings!$C$8),DATE(YEAR(G883),MONTH(G883)+1,Settings!$C$7)))</f>
        <v/>
      </c>
      <c r="L883" s="21"/>
      <c r="M883" s="8"/>
      <c r="N883" s="10" t="str">
        <f aca="false">IF(E883="","",IF(J883=0,"Below threshold",IF(L883="",IF(Settings!$C$11&gt;K883,"Overdue - not deposited","Pending (not yet due)"),IF(L883&lt;=K883,"Deposited on time","Deposited late"))))</f>
        <v/>
      </c>
      <c r="O883" s="25" t="str">
        <f aca="false">IF(OR(J883="",J883=0,G883=""),"",IF(N883="Deposited on time",0,IF(N883="Pending (not yet due)",0,MAX(0,(YEAR(IF(L883="",Settings!$C$11,L883))-YEAR(G883))*12+MONTH(IF(L883="",Settings!$C$11,L883))-MONTH(G883)+1))))</f>
        <v/>
      </c>
      <c r="P883" s="23" t="str">
        <f aca="false">IF(O883="","",ROUND(J883*Settings!$C$10*O883,0))</f>
        <v/>
      </c>
    </row>
    <row r="884" customFormat="false" ht="15" hidden="false" customHeight="false" outlineLevel="0" collapsed="false">
      <c r="A884" s="8"/>
      <c r="B884" s="8"/>
      <c r="C884" s="8"/>
      <c r="D884" s="8"/>
      <c r="E884" s="8"/>
      <c r="F884" s="18"/>
      <c r="G884" s="21"/>
      <c r="H884" s="11" t="str">
        <f aca="false">IF(E884="","",IFERROR(INDEX(Rates!$B$6:$B$30,MATCH(E884,Rates!$A$6:$A$30,0)),"Not in rate table"))</f>
        <v/>
      </c>
      <c r="I884" s="22" t="str">
        <f aca="false">IF(E884="","",IFERROR(IF(F884&lt;=INDEX(Rates!$C$6:$C$30,MATCH(E884,Rates!$A$6:$A$30,0)),0,IF(D884="Yes",INDEX(Rates!$D$6:$D$30,MATCH(E884,Rates!$A$6:$A$30,0)),INDEX(Rates!$E$6:$E$30,MATCH(E884,Rates!$A$6:$A$30,0)))),0))</f>
        <v/>
      </c>
      <c r="J884" s="23" t="str">
        <f aca="false">IF(E884="","",ROUND(F884*I884,0))</f>
        <v/>
      </c>
      <c r="K884" s="24" t="str">
        <f aca="false">IF(OR(G884="",J884=0),"",IF(MONTH(G884)=3,DATE(YEAR(G884),Settings!$C$9,Settings!$C$8),DATE(YEAR(G884),MONTH(G884)+1,Settings!$C$7)))</f>
        <v/>
      </c>
      <c r="L884" s="21"/>
      <c r="M884" s="8"/>
      <c r="N884" s="10" t="str">
        <f aca="false">IF(E884="","",IF(J884=0,"Below threshold",IF(L884="",IF(Settings!$C$11&gt;K884,"Overdue - not deposited","Pending (not yet due)"),IF(L884&lt;=K884,"Deposited on time","Deposited late"))))</f>
        <v/>
      </c>
      <c r="O884" s="25" t="str">
        <f aca="false">IF(OR(J884="",J884=0,G884=""),"",IF(N884="Deposited on time",0,IF(N884="Pending (not yet due)",0,MAX(0,(YEAR(IF(L884="",Settings!$C$11,L884))-YEAR(G884))*12+MONTH(IF(L884="",Settings!$C$11,L884))-MONTH(G884)+1))))</f>
        <v/>
      </c>
      <c r="P884" s="23" t="str">
        <f aca="false">IF(O884="","",ROUND(J884*Settings!$C$10*O884,0))</f>
        <v/>
      </c>
    </row>
    <row r="885" customFormat="false" ht="15" hidden="false" customHeight="false" outlineLevel="0" collapsed="false">
      <c r="A885" s="8"/>
      <c r="B885" s="8"/>
      <c r="C885" s="8"/>
      <c r="D885" s="8"/>
      <c r="E885" s="8"/>
      <c r="F885" s="18"/>
      <c r="G885" s="21"/>
      <c r="H885" s="11" t="str">
        <f aca="false">IF(E885="","",IFERROR(INDEX(Rates!$B$6:$B$30,MATCH(E885,Rates!$A$6:$A$30,0)),"Not in rate table"))</f>
        <v/>
      </c>
      <c r="I885" s="22" t="str">
        <f aca="false">IF(E885="","",IFERROR(IF(F885&lt;=INDEX(Rates!$C$6:$C$30,MATCH(E885,Rates!$A$6:$A$30,0)),0,IF(D885="Yes",INDEX(Rates!$D$6:$D$30,MATCH(E885,Rates!$A$6:$A$30,0)),INDEX(Rates!$E$6:$E$30,MATCH(E885,Rates!$A$6:$A$30,0)))),0))</f>
        <v/>
      </c>
      <c r="J885" s="23" t="str">
        <f aca="false">IF(E885="","",ROUND(F885*I885,0))</f>
        <v/>
      </c>
      <c r="K885" s="24" t="str">
        <f aca="false">IF(OR(G885="",J885=0),"",IF(MONTH(G885)=3,DATE(YEAR(G885),Settings!$C$9,Settings!$C$8),DATE(YEAR(G885),MONTH(G885)+1,Settings!$C$7)))</f>
        <v/>
      </c>
      <c r="L885" s="21"/>
      <c r="M885" s="8"/>
      <c r="N885" s="10" t="str">
        <f aca="false">IF(E885="","",IF(J885=0,"Below threshold",IF(L885="",IF(Settings!$C$11&gt;K885,"Overdue - not deposited","Pending (not yet due)"),IF(L885&lt;=K885,"Deposited on time","Deposited late"))))</f>
        <v/>
      </c>
      <c r="O885" s="25" t="str">
        <f aca="false">IF(OR(J885="",J885=0,G885=""),"",IF(N885="Deposited on time",0,IF(N885="Pending (not yet due)",0,MAX(0,(YEAR(IF(L885="",Settings!$C$11,L885))-YEAR(G885))*12+MONTH(IF(L885="",Settings!$C$11,L885))-MONTH(G885)+1))))</f>
        <v/>
      </c>
      <c r="P885" s="23" t="str">
        <f aca="false">IF(O885="","",ROUND(J885*Settings!$C$10*O885,0))</f>
        <v/>
      </c>
    </row>
    <row r="886" customFormat="false" ht="15" hidden="false" customHeight="false" outlineLevel="0" collapsed="false">
      <c r="A886" s="8"/>
      <c r="B886" s="8"/>
      <c r="C886" s="8"/>
      <c r="D886" s="8"/>
      <c r="E886" s="8"/>
      <c r="F886" s="18"/>
      <c r="G886" s="21"/>
      <c r="H886" s="11" t="str">
        <f aca="false">IF(E886="","",IFERROR(INDEX(Rates!$B$6:$B$30,MATCH(E886,Rates!$A$6:$A$30,0)),"Not in rate table"))</f>
        <v/>
      </c>
      <c r="I886" s="22" t="str">
        <f aca="false">IF(E886="","",IFERROR(IF(F886&lt;=INDEX(Rates!$C$6:$C$30,MATCH(E886,Rates!$A$6:$A$30,0)),0,IF(D886="Yes",INDEX(Rates!$D$6:$D$30,MATCH(E886,Rates!$A$6:$A$30,0)),INDEX(Rates!$E$6:$E$30,MATCH(E886,Rates!$A$6:$A$30,0)))),0))</f>
        <v/>
      </c>
      <c r="J886" s="23" t="str">
        <f aca="false">IF(E886="","",ROUND(F886*I886,0))</f>
        <v/>
      </c>
      <c r="K886" s="24" t="str">
        <f aca="false">IF(OR(G886="",J886=0),"",IF(MONTH(G886)=3,DATE(YEAR(G886),Settings!$C$9,Settings!$C$8),DATE(YEAR(G886),MONTH(G886)+1,Settings!$C$7)))</f>
        <v/>
      </c>
      <c r="L886" s="21"/>
      <c r="M886" s="8"/>
      <c r="N886" s="10" t="str">
        <f aca="false">IF(E886="","",IF(J886=0,"Below threshold",IF(L886="",IF(Settings!$C$11&gt;K886,"Overdue - not deposited","Pending (not yet due)"),IF(L886&lt;=K886,"Deposited on time","Deposited late"))))</f>
        <v/>
      </c>
      <c r="O886" s="25" t="str">
        <f aca="false">IF(OR(J886="",J886=0,G886=""),"",IF(N886="Deposited on time",0,IF(N886="Pending (not yet due)",0,MAX(0,(YEAR(IF(L886="",Settings!$C$11,L886))-YEAR(G886))*12+MONTH(IF(L886="",Settings!$C$11,L886))-MONTH(G886)+1))))</f>
        <v/>
      </c>
      <c r="P886" s="23" t="str">
        <f aca="false">IF(O886="","",ROUND(J886*Settings!$C$10*O886,0))</f>
        <v/>
      </c>
    </row>
    <row r="887" customFormat="false" ht="15" hidden="false" customHeight="false" outlineLevel="0" collapsed="false">
      <c r="A887" s="8"/>
      <c r="B887" s="8"/>
      <c r="C887" s="8"/>
      <c r="D887" s="8"/>
      <c r="E887" s="8"/>
      <c r="F887" s="18"/>
      <c r="G887" s="21"/>
      <c r="H887" s="11" t="str">
        <f aca="false">IF(E887="","",IFERROR(INDEX(Rates!$B$6:$B$30,MATCH(E887,Rates!$A$6:$A$30,0)),"Not in rate table"))</f>
        <v/>
      </c>
      <c r="I887" s="22" t="str">
        <f aca="false">IF(E887="","",IFERROR(IF(F887&lt;=INDEX(Rates!$C$6:$C$30,MATCH(E887,Rates!$A$6:$A$30,0)),0,IF(D887="Yes",INDEX(Rates!$D$6:$D$30,MATCH(E887,Rates!$A$6:$A$30,0)),INDEX(Rates!$E$6:$E$30,MATCH(E887,Rates!$A$6:$A$30,0)))),0))</f>
        <v/>
      </c>
      <c r="J887" s="23" t="str">
        <f aca="false">IF(E887="","",ROUND(F887*I887,0))</f>
        <v/>
      </c>
      <c r="K887" s="24" t="str">
        <f aca="false">IF(OR(G887="",J887=0),"",IF(MONTH(G887)=3,DATE(YEAR(G887),Settings!$C$9,Settings!$C$8),DATE(YEAR(G887),MONTH(G887)+1,Settings!$C$7)))</f>
        <v/>
      </c>
      <c r="L887" s="21"/>
      <c r="M887" s="8"/>
      <c r="N887" s="10" t="str">
        <f aca="false">IF(E887="","",IF(J887=0,"Below threshold",IF(L887="",IF(Settings!$C$11&gt;K887,"Overdue - not deposited","Pending (not yet due)"),IF(L887&lt;=K887,"Deposited on time","Deposited late"))))</f>
        <v/>
      </c>
      <c r="O887" s="25" t="str">
        <f aca="false">IF(OR(J887="",J887=0,G887=""),"",IF(N887="Deposited on time",0,IF(N887="Pending (not yet due)",0,MAX(0,(YEAR(IF(L887="",Settings!$C$11,L887))-YEAR(G887))*12+MONTH(IF(L887="",Settings!$C$11,L887))-MONTH(G887)+1))))</f>
        <v/>
      </c>
      <c r="P887" s="23" t="str">
        <f aca="false">IF(O887="","",ROUND(J887*Settings!$C$10*O887,0))</f>
        <v/>
      </c>
    </row>
    <row r="888" customFormat="false" ht="15" hidden="false" customHeight="false" outlineLevel="0" collapsed="false">
      <c r="A888" s="8"/>
      <c r="B888" s="8"/>
      <c r="C888" s="8"/>
      <c r="D888" s="8"/>
      <c r="E888" s="8"/>
      <c r="F888" s="18"/>
      <c r="G888" s="21"/>
      <c r="H888" s="11" t="str">
        <f aca="false">IF(E888="","",IFERROR(INDEX(Rates!$B$6:$B$30,MATCH(E888,Rates!$A$6:$A$30,0)),"Not in rate table"))</f>
        <v/>
      </c>
      <c r="I888" s="22" t="str">
        <f aca="false">IF(E888="","",IFERROR(IF(F888&lt;=INDEX(Rates!$C$6:$C$30,MATCH(E888,Rates!$A$6:$A$30,0)),0,IF(D888="Yes",INDEX(Rates!$D$6:$D$30,MATCH(E888,Rates!$A$6:$A$30,0)),INDEX(Rates!$E$6:$E$30,MATCH(E888,Rates!$A$6:$A$30,0)))),0))</f>
        <v/>
      </c>
      <c r="J888" s="23" t="str">
        <f aca="false">IF(E888="","",ROUND(F888*I888,0))</f>
        <v/>
      </c>
      <c r="K888" s="24" t="str">
        <f aca="false">IF(OR(G888="",J888=0),"",IF(MONTH(G888)=3,DATE(YEAR(G888),Settings!$C$9,Settings!$C$8),DATE(YEAR(G888),MONTH(G888)+1,Settings!$C$7)))</f>
        <v/>
      </c>
      <c r="L888" s="21"/>
      <c r="M888" s="8"/>
      <c r="N888" s="10" t="str">
        <f aca="false">IF(E888="","",IF(J888=0,"Below threshold",IF(L888="",IF(Settings!$C$11&gt;K888,"Overdue - not deposited","Pending (not yet due)"),IF(L888&lt;=K888,"Deposited on time","Deposited late"))))</f>
        <v/>
      </c>
      <c r="O888" s="25" t="str">
        <f aca="false">IF(OR(J888="",J888=0,G888=""),"",IF(N888="Deposited on time",0,IF(N888="Pending (not yet due)",0,MAX(0,(YEAR(IF(L888="",Settings!$C$11,L888))-YEAR(G888))*12+MONTH(IF(L888="",Settings!$C$11,L888))-MONTH(G888)+1))))</f>
        <v/>
      </c>
      <c r="P888" s="23" t="str">
        <f aca="false">IF(O888="","",ROUND(J888*Settings!$C$10*O888,0))</f>
        <v/>
      </c>
    </row>
    <row r="889" customFormat="false" ht="15" hidden="false" customHeight="false" outlineLevel="0" collapsed="false">
      <c r="A889" s="8"/>
      <c r="B889" s="8"/>
      <c r="C889" s="8"/>
      <c r="D889" s="8"/>
      <c r="E889" s="8"/>
      <c r="F889" s="18"/>
      <c r="G889" s="21"/>
      <c r="H889" s="11" t="str">
        <f aca="false">IF(E889="","",IFERROR(INDEX(Rates!$B$6:$B$30,MATCH(E889,Rates!$A$6:$A$30,0)),"Not in rate table"))</f>
        <v/>
      </c>
      <c r="I889" s="22" t="str">
        <f aca="false">IF(E889="","",IFERROR(IF(F889&lt;=INDEX(Rates!$C$6:$C$30,MATCH(E889,Rates!$A$6:$A$30,0)),0,IF(D889="Yes",INDEX(Rates!$D$6:$D$30,MATCH(E889,Rates!$A$6:$A$30,0)),INDEX(Rates!$E$6:$E$30,MATCH(E889,Rates!$A$6:$A$30,0)))),0))</f>
        <v/>
      </c>
      <c r="J889" s="23" t="str">
        <f aca="false">IF(E889="","",ROUND(F889*I889,0))</f>
        <v/>
      </c>
      <c r="K889" s="24" t="str">
        <f aca="false">IF(OR(G889="",J889=0),"",IF(MONTH(G889)=3,DATE(YEAR(G889),Settings!$C$9,Settings!$C$8),DATE(YEAR(G889),MONTH(G889)+1,Settings!$C$7)))</f>
        <v/>
      </c>
      <c r="L889" s="21"/>
      <c r="M889" s="8"/>
      <c r="N889" s="10" t="str">
        <f aca="false">IF(E889="","",IF(J889=0,"Below threshold",IF(L889="",IF(Settings!$C$11&gt;K889,"Overdue - not deposited","Pending (not yet due)"),IF(L889&lt;=K889,"Deposited on time","Deposited late"))))</f>
        <v/>
      </c>
      <c r="O889" s="25" t="str">
        <f aca="false">IF(OR(J889="",J889=0,G889=""),"",IF(N889="Deposited on time",0,IF(N889="Pending (not yet due)",0,MAX(0,(YEAR(IF(L889="",Settings!$C$11,L889))-YEAR(G889))*12+MONTH(IF(L889="",Settings!$C$11,L889))-MONTH(G889)+1))))</f>
        <v/>
      </c>
      <c r="P889" s="23" t="str">
        <f aca="false">IF(O889="","",ROUND(J889*Settings!$C$10*O889,0))</f>
        <v/>
      </c>
    </row>
    <row r="890" customFormat="false" ht="15" hidden="false" customHeight="false" outlineLevel="0" collapsed="false">
      <c r="A890" s="8"/>
      <c r="B890" s="8"/>
      <c r="C890" s="8"/>
      <c r="D890" s="8"/>
      <c r="E890" s="8"/>
      <c r="F890" s="18"/>
      <c r="G890" s="21"/>
      <c r="H890" s="11" t="str">
        <f aca="false">IF(E890="","",IFERROR(INDEX(Rates!$B$6:$B$30,MATCH(E890,Rates!$A$6:$A$30,0)),"Not in rate table"))</f>
        <v/>
      </c>
      <c r="I890" s="22" t="str">
        <f aca="false">IF(E890="","",IFERROR(IF(F890&lt;=INDEX(Rates!$C$6:$C$30,MATCH(E890,Rates!$A$6:$A$30,0)),0,IF(D890="Yes",INDEX(Rates!$D$6:$D$30,MATCH(E890,Rates!$A$6:$A$30,0)),INDEX(Rates!$E$6:$E$30,MATCH(E890,Rates!$A$6:$A$30,0)))),0))</f>
        <v/>
      </c>
      <c r="J890" s="23" t="str">
        <f aca="false">IF(E890="","",ROUND(F890*I890,0))</f>
        <v/>
      </c>
      <c r="K890" s="24" t="str">
        <f aca="false">IF(OR(G890="",J890=0),"",IF(MONTH(G890)=3,DATE(YEAR(G890),Settings!$C$9,Settings!$C$8),DATE(YEAR(G890),MONTH(G890)+1,Settings!$C$7)))</f>
        <v/>
      </c>
      <c r="L890" s="21"/>
      <c r="M890" s="8"/>
      <c r="N890" s="10" t="str">
        <f aca="false">IF(E890="","",IF(J890=0,"Below threshold",IF(L890="",IF(Settings!$C$11&gt;K890,"Overdue - not deposited","Pending (not yet due)"),IF(L890&lt;=K890,"Deposited on time","Deposited late"))))</f>
        <v/>
      </c>
      <c r="O890" s="25" t="str">
        <f aca="false">IF(OR(J890="",J890=0,G890=""),"",IF(N890="Deposited on time",0,IF(N890="Pending (not yet due)",0,MAX(0,(YEAR(IF(L890="",Settings!$C$11,L890))-YEAR(G890))*12+MONTH(IF(L890="",Settings!$C$11,L890))-MONTH(G890)+1))))</f>
        <v/>
      </c>
      <c r="P890" s="23" t="str">
        <f aca="false">IF(O890="","",ROUND(J890*Settings!$C$10*O890,0))</f>
        <v/>
      </c>
    </row>
    <row r="891" customFormat="false" ht="15" hidden="false" customHeight="false" outlineLevel="0" collapsed="false">
      <c r="A891" s="8"/>
      <c r="B891" s="8"/>
      <c r="C891" s="8"/>
      <c r="D891" s="8"/>
      <c r="E891" s="8"/>
      <c r="F891" s="18"/>
      <c r="G891" s="21"/>
      <c r="H891" s="11" t="str">
        <f aca="false">IF(E891="","",IFERROR(INDEX(Rates!$B$6:$B$30,MATCH(E891,Rates!$A$6:$A$30,0)),"Not in rate table"))</f>
        <v/>
      </c>
      <c r="I891" s="22" t="str">
        <f aca="false">IF(E891="","",IFERROR(IF(F891&lt;=INDEX(Rates!$C$6:$C$30,MATCH(E891,Rates!$A$6:$A$30,0)),0,IF(D891="Yes",INDEX(Rates!$D$6:$D$30,MATCH(E891,Rates!$A$6:$A$30,0)),INDEX(Rates!$E$6:$E$30,MATCH(E891,Rates!$A$6:$A$30,0)))),0))</f>
        <v/>
      </c>
      <c r="J891" s="23" t="str">
        <f aca="false">IF(E891="","",ROUND(F891*I891,0))</f>
        <v/>
      </c>
      <c r="K891" s="24" t="str">
        <f aca="false">IF(OR(G891="",J891=0),"",IF(MONTH(G891)=3,DATE(YEAR(G891),Settings!$C$9,Settings!$C$8),DATE(YEAR(G891),MONTH(G891)+1,Settings!$C$7)))</f>
        <v/>
      </c>
      <c r="L891" s="21"/>
      <c r="M891" s="8"/>
      <c r="N891" s="10" t="str">
        <f aca="false">IF(E891="","",IF(J891=0,"Below threshold",IF(L891="",IF(Settings!$C$11&gt;K891,"Overdue - not deposited","Pending (not yet due)"),IF(L891&lt;=K891,"Deposited on time","Deposited late"))))</f>
        <v/>
      </c>
      <c r="O891" s="25" t="str">
        <f aca="false">IF(OR(J891="",J891=0,G891=""),"",IF(N891="Deposited on time",0,IF(N891="Pending (not yet due)",0,MAX(0,(YEAR(IF(L891="",Settings!$C$11,L891))-YEAR(G891))*12+MONTH(IF(L891="",Settings!$C$11,L891))-MONTH(G891)+1))))</f>
        <v/>
      </c>
      <c r="P891" s="23" t="str">
        <f aca="false">IF(O891="","",ROUND(J891*Settings!$C$10*O891,0))</f>
        <v/>
      </c>
    </row>
    <row r="892" customFormat="false" ht="15" hidden="false" customHeight="false" outlineLevel="0" collapsed="false">
      <c r="A892" s="8"/>
      <c r="B892" s="8"/>
      <c r="C892" s="8"/>
      <c r="D892" s="8"/>
      <c r="E892" s="8"/>
      <c r="F892" s="18"/>
      <c r="G892" s="21"/>
      <c r="H892" s="11" t="str">
        <f aca="false">IF(E892="","",IFERROR(INDEX(Rates!$B$6:$B$30,MATCH(E892,Rates!$A$6:$A$30,0)),"Not in rate table"))</f>
        <v/>
      </c>
      <c r="I892" s="22" t="str">
        <f aca="false">IF(E892="","",IFERROR(IF(F892&lt;=INDEX(Rates!$C$6:$C$30,MATCH(E892,Rates!$A$6:$A$30,0)),0,IF(D892="Yes",INDEX(Rates!$D$6:$D$30,MATCH(E892,Rates!$A$6:$A$30,0)),INDEX(Rates!$E$6:$E$30,MATCH(E892,Rates!$A$6:$A$30,0)))),0))</f>
        <v/>
      </c>
      <c r="J892" s="23" t="str">
        <f aca="false">IF(E892="","",ROUND(F892*I892,0))</f>
        <v/>
      </c>
      <c r="K892" s="24" t="str">
        <f aca="false">IF(OR(G892="",J892=0),"",IF(MONTH(G892)=3,DATE(YEAR(G892),Settings!$C$9,Settings!$C$8),DATE(YEAR(G892),MONTH(G892)+1,Settings!$C$7)))</f>
        <v/>
      </c>
      <c r="L892" s="21"/>
      <c r="M892" s="8"/>
      <c r="N892" s="10" t="str">
        <f aca="false">IF(E892="","",IF(J892=0,"Below threshold",IF(L892="",IF(Settings!$C$11&gt;K892,"Overdue - not deposited","Pending (not yet due)"),IF(L892&lt;=K892,"Deposited on time","Deposited late"))))</f>
        <v/>
      </c>
      <c r="O892" s="25" t="str">
        <f aca="false">IF(OR(J892="",J892=0,G892=""),"",IF(N892="Deposited on time",0,IF(N892="Pending (not yet due)",0,MAX(0,(YEAR(IF(L892="",Settings!$C$11,L892))-YEAR(G892))*12+MONTH(IF(L892="",Settings!$C$11,L892))-MONTH(G892)+1))))</f>
        <v/>
      </c>
      <c r="P892" s="23" t="str">
        <f aca="false">IF(O892="","",ROUND(J892*Settings!$C$10*O892,0))</f>
        <v/>
      </c>
    </row>
    <row r="893" customFormat="false" ht="15" hidden="false" customHeight="false" outlineLevel="0" collapsed="false">
      <c r="A893" s="8"/>
      <c r="B893" s="8"/>
      <c r="C893" s="8"/>
      <c r="D893" s="8"/>
      <c r="E893" s="8"/>
      <c r="F893" s="18"/>
      <c r="G893" s="21"/>
      <c r="H893" s="11" t="str">
        <f aca="false">IF(E893="","",IFERROR(INDEX(Rates!$B$6:$B$30,MATCH(E893,Rates!$A$6:$A$30,0)),"Not in rate table"))</f>
        <v/>
      </c>
      <c r="I893" s="22" t="str">
        <f aca="false">IF(E893="","",IFERROR(IF(F893&lt;=INDEX(Rates!$C$6:$C$30,MATCH(E893,Rates!$A$6:$A$30,0)),0,IF(D893="Yes",INDEX(Rates!$D$6:$D$30,MATCH(E893,Rates!$A$6:$A$30,0)),INDEX(Rates!$E$6:$E$30,MATCH(E893,Rates!$A$6:$A$30,0)))),0))</f>
        <v/>
      </c>
      <c r="J893" s="23" t="str">
        <f aca="false">IF(E893="","",ROUND(F893*I893,0))</f>
        <v/>
      </c>
      <c r="K893" s="24" t="str">
        <f aca="false">IF(OR(G893="",J893=0),"",IF(MONTH(G893)=3,DATE(YEAR(G893),Settings!$C$9,Settings!$C$8),DATE(YEAR(G893),MONTH(G893)+1,Settings!$C$7)))</f>
        <v/>
      </c>
      <c r="L893" s="21"/>
      <c r="M893" s="8"/>
      <c r="N893" s="10" t="str">
        <f aca="false">IF(E893="","",IF(J893=0,"Below threshold",IF(L893="",IF(Settings!$C$11&gt;K893,"Overdue - not deposited","Pending (not yet due)"),IF(L893&lt;=K893,"Deposited on time","Deposited late"))))</f>
        <v/>
      </c>
      <c r="O893" s="25" t="str">
        <f aca="false">IF(OR(J893="",J893=0,G893=""),"",IF(N893="Deposited on time",0,IF(N893="Pending (not yet due)",0,MAX(0,(YEAR(IF(L893="",Settings!$C$11,L893))-YEAR(G893))*12+MONTH(IF(L893="",Settings!$C$11,L893))-MONTH(G893)+1))))</f>
        <v/>
      </c>
      <c r="P893" s="23" t="str">
        <f aca="false">IF(O893="","",ROUND(J893*Settings!$C$10*O893,0))</f>
        <v/>
      </c>
    </row>
    <row r="894" customFormat="false" ht="15" hidden="false" customHeight="false" outlineLevel="0" collapsed="false">
      <c r="A894" s="8"/>
      <c r="B894" s="8"/>
      <c r="C894" s="8"/>
      <c r="D894" s="8"/>
      <c r="E894" s="8"/>
      <c r="F894" s="18"/>
      <c r="G894" s="21"/>
      <c r="H894" s="11" t="str">
        <f aca="false">IF(E894="","",IFERROR(INDEX(Rates!$B$6:$B$30,MATCH(E894,Rates!$A$6:$A$30,0)),"Not in rate table"))</f>
        <v/>
      </c>
      <c r="I894" s="22" t="str">
        <f aca="false">IF(E894="","",IFERROR(IF(F894&lt;=INDEX(Rates!$C$6:$C$30,MATCH(E894,Rates!$A$6:$A$30,0)),0,IF(D894="Yes",INDEX(Rates!$D$6:$D$30,MATCH(E894,Rates!$A$6:$A$30,0)),INDEX(Rates!$E$6:$E$30,MATCH(E894,Rates!$A$6:$A$30,0)))),0))</f>
        <v/>
      </c>
      <c r="J894" s="23" t="str">
        <f aca="false">IF(E894="","",ROUND(F894*I894,0))</f>
        <v/>
      </c>
      <c r="K894" s="24" t="str">
        <f aca="false">IF(OR(G894="",J894=0),"",IF(MONTH(G894)=3,DATE(YEAR(G894),Settings!$C$9,Settings!$C$8),DATE(YEAR(G894),MONTH(G894)+1,Settings!$C$7)))</f>
        <v/>
      </c>
      <c r="L894" s="21"/>
      <c r="M894" s="8"/>
      <c r="N894" s="10" t="str">
        <f aca="false">IF(E894="","",IF(J894=0,"Below threshold",IF(L894="",IF(Settings!$C$11&gt;K894,"Overdue - not deposited","Pending (not yet due)"),IF(L894&lt;=K894,"Deposited on time","Deposited late"))))</f>
        <v/>
      </c>
      <c r="O894" s="25" t="str">
        <f aca="false">IF(OR(J894="",J894=0,G894=""),"",IF(N894="Deposited on time",0,IF(N894="Pending (not yet due)",0,MAX(0,(YEAR(IF(L894="",Settings!$C$11,L894))-YEAR(G894))*12+MONTH(IF(L894="",Settings!$C$11,L894))-MONTH(G894)+1))))</f>
        <v/>
      </c>
      <c r="P894" s="23" t="str">
        <f aca="false">IF(O894="","",ROUND(J894*Settings!$C$10*O894,0))</f>
        <v/>
      </c>
    </row>
    <row r="895" customFormat="false" ht="15" hidden="false" customHeight="false" outlineLevel="0" collapsed="false">
      <c r="A895" s="8"/>
      <c r="B895" s="8"/>
      <c r="C895" s="8"/>
      <c r="D895" s="8"/>
      <c r="E895" s="8"/>
      <c r="F895" s="18"/>
      <c r="G895" s="21"/>
      <c r="H895" s="11" t="str">
        <f aca="false">IF(E895="","",IFERROR(INDEX(Rates!$B$6:$B$30,MATCH(E895,Rates!$A$6:$A$30,0)),"Not in rate table"))</f>
        <v/>
      </c>
      <c r="I895" s="22" t="str">
        <f aca="false">IF(E895="","",IFERROR(IF(F895&lt;=INDEX(Rates!$C$6:$C$30,MATCH(E895,Rates!$A$6:$A$30,0)),0,IF(D895="Yes",INDEX(Rates!$D$6:$D$30,MATCH(E895,Rates!$A$6:$A$30,0)),INDEX(Rates!$E$6:$E$30,MATCH(E895,Rates!$A$6:$A$30,0)))),0))</f>
        <v/>
      </c>
      <c r="J895" s="23" t="str">
        <f aca="false">IF(E895="","",ROUND(F895*I895,0))</f>
        <v/>
      </c>
      <c r="K895" s="24" t="str">
        <f aca="false">IF(OR(G895="",J895=0),"",IF(MONTH(G895)=3,DATE(YEAR(G895),Settings!$C$9,Settings!$C$8),DATE(YEAR(G895),MONTH(G895)+1,Settings!$C$7)))</f>
        <v/>
      </c>
      <c r="L895" s="21"/>
      <c r="M895" s="8"/>
      <c r="N895" s="10" t="str">
        <f aca="false">IF(E895="","",IF(J895=0,"Below threshold",IF(L895="",IF(Settings!$C$11&gt;K895,"Overdue - not deposited","Pending (not yet due)"),IF(L895&lt;=K895,"Deposited on time","Deposited late"))))</f>
        <v/>
      </c>
      <c r="O895" s="25" t="str">
        <f aca="false">IF(OR(J895="",J895=0,G895=""),"",IF(N895="Deposited on time",0,IF(N895="Pending (not yet due)",0,MAX(0,(YEAR(IF(L895="",Settings!$C$11,L895))-YEAR(G895))*12+MONTH(IF(L895="",Settings!$C$11,L895))-MONTH(G895)+1))))</f>
        <v/>
      </c>
      <c r="P895" s="23" t="str">
        <f aca="false">IF(O895="","",ROUND(J895*Settings!$C$10*O895,0))</f>
        <v/>
      </c>
    </row>
    <row r="896" customFormat="false" ht="15" hidden="false" customHeight="false" outlineLevel="0" collapsed="false">
      <c r="A896" s="8"/>
      <c r="B896" s="8"/>
      <c r="C896" s="8"/>
      <c r="D896" s="8"/>
      <c r="E896" s="8"/>
      <c r="F896" s="18"/>
      <c r="G896" s="21"/>
      <c r="H896" s="11" t="str">
        <f aca="false">IF(E896="","",IFERROR(INDEX(Rates!$B$6:$B$30,MATCH(E896,Rates!$A$6:$A$30,0)),"Not in rate table"))</f>
        <v/>
      </c>
      <c r="I896" s="22" t="str">
        <f aca="false">IF(E896="","",IFERROR(IF(F896&lt;=INDEX(Rates!$C$6:$C$30,MATCH(E896,Rates!$A$6:$A$30,0)),0,IF(D896="Yes",INDEX(Rates!$D$6:$D$30,MATCH(E896,Rates!$A$6:$A$30,0)),INDEX(Rates!$E$6:$E$30,MATCH(E896,Rates!$A$6:$A$30,0)))),0))</f>
        <v/>
      </c>
      <c r="J896" s="23" t="str">
        <f aca="false">IF(E896="","",ROUND(F896*I896,0))</f>
        <v/>
      </c>
      <c r="K896" s="24" t="str">
        <f aca="false">IF(OR(G896="",J896=0),"",IF(MONTH(G896)=3,DATE(YEAR(G896),Settings!$C$9,Settings!$C$8),DATE(YEAR(G896),MONTH(G896)+1,Settings!$C$7)))</f>
        <v/>
      </c>
      <c r="L896" s="21"/>
      <c r="M896" s="8"/>
      <c r="N896" s="10" t="str">
        <f aca="false">IF(E896="","",IF(J896=0,"Below threshold",IF(L896="",IF(Settings!$C$11&gt;K896,"Overdue - not deposited","Pending (not yet due)"),IF(L896&lt;=K896,"Deposited on time","Deposited late"))))</f>
        <v/>
      </c>
      <c r="O896" s="25" t="str">
        <f aca="false">IF(OR(J896="",J896=0,G896=""),"",IF(N896="Deposited on time",0,IF(N896="Pending (not yet due)",0,MAX(0,(YEAR(IF(L896="",Settings!$C$11,L896))-YEAR(G896))*12+MONTH(IF(L896="",Settings!$C$11,L896))-MONTH(G896)+1))))</f>
        <v/>
      </c>
      <c r="P896" s="23" t="str">
        <f aca="false">IF(O896="","",ROUND(J896*Settings!$C$10*O896,0))</f>
        <v/>
      </c>
    </row>
    <row r="897" customFormat="false" ht="15" hidden="false" customHeight="false" outlineLevel="0" collapsed="false">
      <c r="A897" s="8"/>
      <c r="B897" s="8"/>
      <c r="C897" s="8"/>
      <c r="D897" s="8"/>
      <c r="E897" s="8"/>
      <c r="F897" s="18"/>
      <c r="G897" s="21"/>
      <c r="H897" s="11" t="str">
        <f aca="false">IF(E897="","",IFERROR(INDEX(Rates!$B$6:$B$30,MATCH(E897,Rates!$A$6:$A$30,0)),"Not in rate table"))</f>
        <v/>
      </c>
      <c r="I897" s="22" t="str">
        <f aca="false">IF(E897="","",IFERROR(IF(F897&lt;=INDEX(Rates!$C$6:$C$30,MATCH(E897,Rates!$A$6:$A$30,0)),0,IF(D897="Yes",INDEX(Rates!$D$6:$D$30,MATCH(E897,Rates!$A$6:$A$30,0)),INDEX(Rates!$E$6:$E$30,MATCH(E897,Rates!$A$6:$A$30,0)))),0))</f>
        <v/>
      </c>
      <c r="J897" s="23" t="str">
        <f aca="false">IF(E897="","",ROUND(F897*I897,0))</f>
        <v/>
      </c>
      <c r="K897" s="24" t="str">
        <f aca="false">IF(OR(G897="",J897=0),"",IF(MONTH(G897)=3,DATE(YEAR(G897),Settings!$C$9,Settings!$C$8),DATE(YEAR(G897),MONTH(G897)+1,Settings!$C$7)))</f>
        <v/>
      </c>
      <c r="L897" s="21"/>
      <c r="M897" s="8"/>
      <c r="N897" s="10" t="str">
        <f aca="false">IF(E897="","",IF(J897=0,"Below threshold",IF(L897="",IF(Settings!$C$11&gt;K897,"Overdue - not deposited","Pending (not yet due)"),IF(L897&lt;=K897,"Deposited on time","Deposited late"))))</f>
        <v/>
      </c>
      <c r="O897" s="25" t="str">
        <f aca="false">IF(OR(J897="",J897=0,G897=""),"",IF(N897="Deposited on time",0,IF(N897="Pending (not yet due)",0,MAX(0,(YEAR(IF(L897="",Settings!$C$11,L897))-YEAR(G897))*12+MONTH(IF(L897="",Settings!$C$11,L897))-MONTH(G897)+1))))</f>
        <v/>
      </c>
      <c r="P897" s="23" t="str">
        <f aca="false">IF(O897="","",ROUND(J897*Settings!$C$10*O897,0))</f>
        <v/>
      </c>
    </row>
    <row r="898" customFormat="false" ht="15" hidden="false" customHeight="false" outlineLevel="0" collapsed="false">
      <c r="A898" s="8"/>
      <c r="B898" s="8"/>
      <c r="C898" s="8"/>
      <c r="D898" s="8"/>
      <c r="E898" s="8"/>
      <c r="F898" s="18"/>
      <c r="G898" s="21"/>
      <c r="H898" s="11" t="str">
        <f aca="false">IF(E898="","",IFERROR(INDEX(Rates!$B$6:$B$30,MATCH(E898,Rates!$A$6:$A$30,0)),"Not in rate table"))</f>
        <v/>
      </c>
      <c r="I898" s="22" t="str">
        <f aca="false">IF(E898="","",IFERROR(IF(F898&lt;=INDEX(Rates!$C$6:$C$30,MATCH(E898,Rates!$A$6:$A$30,0)),0,IF(D898="Yes",INDEX(Rates!$D$6:$D$30,MATCH(E898,Rates!$A$6:$A$30,0)),INDEX(Rates!$E$6:$E$30,MATCH(E898,Rates!$A$6:$A$30,0)))),0))</f>
        <v/>
      </c>
      <c r="J898" s="23" t="str">
        <f aca="false">IF(E898="","",ROUND(F898*I898,0))</f>
        <v/>
      </c>
      <c r="K898" s="24" t="str">
        <f aca="false">IF(OR(G898="",J898=0),"",IF(MONTH(G898)=3,DATE(YEAR(G898),Settings!$C$9,Settings!$C$8),DATE(YEAR(G898),MONTH(G898)+1,Settings!$C$7)))</f>
        <v/>
      </c>
      <c r="L898" s="21"/>
      <c r="M898" s="8"/>
      <c r="N898" s="10" t="str">
        <f aca="false">IF(E898="","",IF(J898=0,"Below threshold",IF(L898="",IF(Settings!$C$11&gt;K898,"Overdue - not deposited","Pending (not yet due)"),IF(L898&lt;=K898,"Deposited on time","Deposited late"))))</f>
        <v/>
      </c>
      <c r="O898" s="25" t="str">
        <f aca="false">IF(OR(J898="",J898=0,G898=""),"",IF(N898="Deposited on time",0,IF(N898="Pending (not yet due)",0,MAX(0,(YEAR(IF(L898="",Settings!$C$11,L898))-YEAR(G898))*12+MONTH(IF(L898="",Settings!$C$11,L898))-MONTH(G898)+1))))</f>
        <v/>
      </c>
      <c r="P898" s="23" t="str">
        <f aca="false">IF(O898="","",ROUND(J898*Settings!$C$10*O898,0))</f>
        <v/>
      </c>
    </row>
    <row r="899" customFormat="false" ht="15" hidden="false" customHeight="false" outlineLevel="0" collapsed="false">
      <c r="A899" s="8"/>
      <c r="B899" s="8"/>
      <c r="C899" s="8"/>
      <c r="D899" s="8"/>
      <c r="E899" s="8"/>
      <c r="F899" s="18"/>
      <c r="G899" s="21"/>
      <c r="H899" s="11" t="str">
        <f aca="false">IF(E899="","",IFERROR(INDEX(Rates!$B$6:$B$30,MATCH(E899,Rates!$A$6:$A$30,0)),"Not in rate table"))</f>
        <v/>
      </c>
      <c r="I899" s="22" t="str">
        <f aca="false">IF(E899="","",IFERROR(IF(F899&lt;=INDEX(Rates!$C$6:$C$30,MATCH(E899,Rates!$A$6:$A$30,0)),0,IF(D899="Yes",INDEX(Rates!$D$6:$D$30,MATCH(E899,Rates!$A$6:$A$30,0)),INDEX(Rates!$E$6:$E$30,MATCH(E899,Rates!$A$6:$A$30,0)))),0))</f>
        <v/>
      </c>
      <c r="J899" s="23" t="str">
        <f aca="false">IF(E899="","",ROUND(F899*I899,0))</f>
        <v/>
      </c>
      <c r="K899" s="24" t="str">
        <f aca="false">IF(OR(G899="",J899=0),"",IF(MONTH(G899)=3,DATE(YEAR(G899),Settings!$C$9,Settings!$C$8),DATE(YEAR(G899),MONTH(G899)+1,Settings!$C$7)))</f>
        <v/>
      </c>
      <c r="L899" s="21"/>
      <c r="M899" s="8"/>
      <c r="N899" s="10" t="str">
        <f aca="false">IF(E899="","",IF(J899=0,"Below threshold",IF(L899="",IF(Settings!$C$11&gt;K899,"Overdue - not deposited","Pending (not yet due)"),IF(L899&lt;=K899,"Deposited on time","Deposited late"))))</f>
        <v/>
      </c>
      <c r="O899" s="25" t="str">
        <f aca="false">IF(OR(J899="",J899=0,G899=""),"",IF(N899="Deposited on time",0,IF(N899="Pending (not yet due)",0,MAX(0,(YEAR(IF(L899="",Settings!$C$11,L899))-YEAR(G899))*12+MONTH(IF(L899="",Settings!$C$11,L899))-MONTH(G899)+1))))</f>
        <v/>
      </c>
      <c r="P899" s="23" t="str">
        <f aca="false">IF(O899="","",ROUND(J899*Settings!$C$10*O899,0))</f>
        <v/>
      </c>
    </row>
    <row r="900" customFormat="false" ht="15" hidden="false" customHeight="false" outlineLevel="0" collapsed="false">
      <c r="A900" s="8"/>
      <c r="B900" s="8"/>
      <c r="C900" s="8"/>
      <c r="D900" s="8"/>
      <c r="E900" s="8"/>
      <c r="F900" s="18"/>
      <c r="G900" s="21"/>
      <c r="H900" s="11" t="str">
        <f aca="false">IF(E900="","",IFERROR(INDEX(Rates!$B$6:$B$30,MATCH(E900,Rates!$A$6:$A$30,0)),"Not in rate table"))</f>
        <v/>
      </c>
      <c r="I900" s="22" t="str">
        <f aca="false">IF(E900="","",IFERROR(IF(F900&lt;=INDEX(Rates!$C$6:$C$30,MATCH(E900,Rates!$A$6:$A$30,0)),0,IF(D900="Yes",INDEX(Rates!$D$6:$D$30,MATCH(E900,Rates!$A$6:$A$30,0)),INDEX(Rates!$E$6:$E$30,MATCH(E900,Rates!$A$6:$A$30,0)))),0))</f>
        <v/>
      </c>
      <c r="J900" s="23" t="str">
        <f aca="false">IF(E900="","",ROUND(F900*I900,0))</f>
        <v/>
      </c>
      <c r="K900" s="24" t="str">
        <f aca="false">IF(OR(G900="",J900=0),"",IF(MONTH(G900)=3,DATE(YEAR(G900),Settings!$C$9,Settings!$C$8),DATE(YEAR(G900),MONTH(G900)+1,Settings!$C$7)))</f>
        <v/>
      </c>
      <c r="L900" s="21"/>
      <c r="M900" s="8"/>
      <c r="N900" s="10" t="str">
        <f aca="false">IF(E900="","",IF(J900=0,"Below threshold",IF(L900="",IF(Settings!$C$11&gt;K900,"Overdue - not deposited","Pending (not yet due)"),IF(L900&lt;=K900,"Deposited on time","Deposited late"))))</f>
        <v/>
      </c>
      <c r="O900" s="25" t="str">
        <f aca="false">IF(OR(J900="",J900=0,G900=""),"",IF(N900="Deposited on time",0,IF(N900="Pending (not yet due)",0,MAX(0,(YEAR(IF(L900="",Settings!$C$11,L900))-YEAR(G900))*12+MONTH(IF(L900="",Settings!$C$11,L900))-MONTH(G900)+1))))</f>
        <v/>
      </c>
      <c r="P900" s="23" t="str">
        <f aca="false">IF(O900="","",ROUND(J900*Settings!$C$10*O900,0))</f>
        <v/>
      </c>
    </row>
    <row r="901" customFormat="false" ht="15" hidden="false" customHeight="false" outlineLevel="0" collapsed="false">
      <c r="A901" s="8"/>
      <c r="B901" s="8"/>
      <c r="C901" s="8"/>
      <c r="D901" s="8"/>
      <c r="E901" s="8"/>
      <c r="F901" s="18"/>
      <c r="G901" s="21"/>
      <c r="H901" s="11" t="str">
        <f aca="false">IF(E901="","",IFERROR(INDEX(Rates!$B$6:$B$30,MATCH(E901,Rates!$A$6:$A$30,0)),"Not in rate table"))</f>
        <v/>
      </c>
      <c r="I901" s="22" t="str">
        <f aca="false">IF(E901="","",IFERROR(IF(F901&lt;=INDEX(Rates!$C$6:$C$30,MATCH(E901,Rates!$A$6:$A$30,0)),0,IF(D901="Yes",INDEX(Rates!$D$6:$D$30,MATCH(E901,Rates!$A$6:$A$30,0)),INDEX(Rates!$E$6:$E$30,MATCH(E901,Rates!$A$6:$A$30,0)))),0))</f>
        <v/>
      </c>
      <c r="J901" s="23" t="str">
        <f aca="false">IF(E901="","",ROUND(F901*I901,0))</f>
        <v/>
      </c>
      <c r="K901" s="24" t="str">
        <f aca="false">IF(OR(G901="",J901=0),"",IF(MONTH(G901)=3,DATE(YEAR(G901),Settings!$C$9,Settings!$C$8),DATE(YEAR(G901),MONTH(G901)+1,Settings!$C$7)))</f>
        <v/>
      </c>
      <c r="L901" s="21"/>
      <c r="M901" s="8"/>
      <c r="N901" s="10" t="str">
        <f aca="false">IF(E901="","",IF(J901=0,"Below threshold",IF(L901="",IF(Settings!$C$11&gt;K901,"Overdue - not deposited","Pending (not yet due)"),IF(L901&lt;=K901,"Deposited on time","Deposited late"))))</f>
        <v/>
      </c>
      <c r="O901" s="25" t="str">
        <f aca="false">IF(OR(J901="",J901=0,G901=""),"",IF(N901="Deposited on time",0,IF(N901="Pending (not yet due)",0,MAX(0,(YEAR(IF(L901="",Settings!$C$11,L901))-YEAR(G901))*12+MONTH(IF(L901="",Settings!$C$11,L901))-MONTH(G901)+1))))</f>
        <v/>
      </c>
      <c r="P901" s="23" t="str">
        <f aca="false">IF(O901="","",ROUND(J901*Settings!$C$10*O901,0))</f>
        <v/>
      </c>
    </row>
    <row r="902" customFormat="false" ht="15" hidden="false" customHeight="false" outlineLevel="0" collapsed="false">
      <c r="A902" s="8"/>
      <c r="B902" s="8"/>
      <c r="C902" s="8"/>
      <c r="D902" s="8"/>
      <c r="E902" s="8"/>
      <c r="F902" s="18"/>
      <c r="G902" s="21"/>
      <c r="H902" s="11" t="str">
        <f aca="false">IF(E902="","",IFERROR(INDEX(Rates!$B$6:$B$30,MATCH(E902,Rates!$A$6:$A$30,0)),"Not in rate table"))</f>
        <v/>
      </c>
      <c r="I902" s="22" t="str">
        <f aca="false">IF(E902="","",IFERROR(IF(F902&lt;=INDEX(Rates!$C$6:$C$30,MATCH(E902,Rates!$A$6:$A$30,0)),0,IF(D902="Yes",INDEX(Rates!$D$6:$D$30,MATCH(E902,Rates!$A$6:$A$30,0)),INDEX(Rates!$E$6:$E$30,MATCH(E902,Rates!$A$6:$A$30,0)))),0))</f>
        <v/>
      </c>
      <c r="J902" s="23" t="str">
        <f aca="false">IF(E902="","",ROUND(F902*I902,0))</f>
        <v/>
      </c>
      <c r="K902" s="24" t="str">
        <f aca="false">IF(OR(G902="",J902=0),"",IF(MONTH(G902)=3,DATE(YEAR(G902),Settings!$C$9,Settings!$C$8),DATE(YEAR(G902),MONTH(G902)+1,Settings!$C$7)))</f>
        <v/>
      </c>
      <c r="L902" s="21"/>
      <c r="M902" s="8"/>
      <c r="N902" s="10" t="str">
        <f aca="false">IF(E902="","",IF(J902=0,"Below threshold",IF(L902="",IF(Settings!$C$11&gt;K902,"Overdue - not deposited","Pending (not yet due)"),IF(L902&lt;=K902,"Deposited on time","Deposited late"))))</f>
        <v/>
      </c>
      <c r="O902" s="25" t="str">
        <f aca="false">IF(OR(J902="",J902=0,G902=""),"",IF(N902="Deposited on time",0,IF(N902="Pending (not yet due)",0,MAX(0,(YEAR(IF(L902="",Settings!$C$11,L902))-YEAR(G902))*12+MONTH(IF(L902="",Settings!$C$11,L902))-MONTH(G902)+1))))</f>
        <v/>
      </c>
      <c r="P902" s="23" t="str">
        <f aca="false">IF(O902="","",ROUND(J902*Settings!$C$10*O902,0))</f>
        <v/>
      </c>
    </row>
    <row r="903" customFormat="false" ht="15" hidden="false" customHeight="false" outlineLevel="0" collapsed="false">
      <c r="A903" s="8"/>
      <c r="B903" s="8"/>
      <c r="C903" s="8"/>
      <c r="D903" s="8"/>
      <c r="E903" s="8"/>
      <c r="F903" s="18"/>
      <c r="G903" s="21"/>
      <c r="H903" s="11" t="str">
        <f aca="false">IF(E903="","",IFERROR(INDEX(Rates!$B$6:$B$30,MATCH(E903,Rates!$A$6:$A$30,0)),"Not in rate table"))</f>
        <v/>
      </c>
      <c r="I903" s="22" t="str">
        <f aca="false">IF(E903="","",IFERROR(IF(F903&lt;=INDEX(Rates!$C$6:$C$30,MATCH(E903,Rates!$A$6:$A$30,0)),0,IF(D903="Yes",INDEX(Rates!$D$6:$D$30,MATCH(E903,Rates!$A$6:$A$30,0)),INDEX(Rates!$E$6:$E$30,MATCH(E903,Rates!$A$6:$A$30,0)))),0))</f>
        <v/>
      </c>
      <c r="J903" s="23" t="str">
        <f aca="false">IF(E903="","",ROUND(F903*I903,0))</f>
        <v/>
      </c>
      <c r="K903" s="24" t="str">
        <f aca="false">IF(OR(G903="",J903=0),"",IF(MONTH(G903)=3,DATE(YEAR(G903),Settings!$C$9,Settings!$C$8),DATE(YEAR(G903),MONTH(G903)+1,Settings!$C$7)))</f>
        <v/>
      </c>
      <c r="L903" s="21"/>
      <c r="M903" s="8"/>
      <c r="N903" s="10" t="str">
        <f aca="false">IF(E903="","",IF(J903=0,"Below threshold",IF(L903="",IF(Settings!$C$11&gt;K903,"Overdue - not deposited","Pending (not yet due)"),IF(L903&lt;=K903,"Deposited on time","Deposited late"))))</f>
        <v/>
      </c>
      <c r="O903" s="25" t="str">
        <f aca="false">IF(OR(J903="",J903=0,G903=""),"",IF(N903="Deposited on time",0,IF(N903="Pending (not yet due)",0,MAX(0,(YEAR(IF(L903="",Settings!$C$11,L903))-YEAR(G903))*12+MONTH(IF(L903="",Settings!$C$11,L903))-MONTH(G903)+1))))</f>
        <v/>
      </c>
      <c r="P903" s="23" t="str">
        <f aca="false">IF(O903="","",ROUND(J903*Settings!$C$10*O903,0))</f>
        <v/>
      </c>
    </row>
    <row r="904" customFormat="false" ht="15" hidden="false" customHeight="false" outlineLevel="0" collapsed="false">
      <c r="A904" s="8"/>
      <c r="B904" s="8"/>
      <c r="C904" s="8"/>
      <c r="D904" s="8"/>
      <c r="E904" s="8"/>
      <c r="F904" s="18"/>
      <c r="G904" s="21"/>
      <c r="H904" s="11" t="str">
        <f aca="false">IF(E904="","",IFERROR(INDEX(Rates!$B$6:$B$30,MATCH(E904,Rates!$A$6:$A$30,0)),"Not in rate table"))</f>
        <v/>
      </c>
      <c r="I904" s="22" t="str">
        <f aca="false">IF(E904="","",IFERROR(IF(F904&lt;=INDEX(Rates!$C$6:$C$30,MATCH(E904,Rates!$A$6:$A$30,0)),0,IF(D904="Yes",INDEX(Rates!$D$6:$D$30,MATCH(E904,Rates!$A$6:$A$30,0)),INDEX(Rates!$E$6:$E$30,MATCH(E904,Rates!$A$6:$A$30,0)))),0))</f>
        <v/>
      </c>
      <c r="J904" s="23" t="str">
        <f aca="false">IF(E904="","",ROUND(F904*I904,0))</f>
        <v/>
      </c>
      <c r="K904" s="24" t="str">
        <f aca="false">IF(OR(G904="",J904=0),"",IF(MONTH(G904)=3,DATE(YEAR(G904),Settings!$C$9,Settings!$C$8),DATE(YEAR(G904),MONTH(G904)+1,Settings!$C$7)))</f>
        <v/>
      </c>
      <c r="L904" s="21"/>
      <c r="M904" s="8"/>
      <c r="N904" s="10" t="str">
        <f aca="false">IF(E904="","",IF(J904=0,"Below threshold",IF(L904="",IF(Settings!$C$11&gt;K904,"Overdue - not deposited","Pending (not yet due)"),IF(L904&lt;=K904,"Deposited on time","Deposited late"))))</f>
        <v/>
      </c>
      <c r="O904" s="25" t="str">
        <f aca="false">IF(OR(J904="",J904=0,G904=""),"",IF(N904="Deposited on time",0,IF(N904="Pending (not yet due)",0,MAX(0,(YEAR(IF(L904="",Settings!$C$11,L904))-YEAR(G904))*12+MONTH(IF(L904="",Settings!$C$11,L904))-MONTH(G904)+1))))</f>
        <v/>
      </c>
      <c r="P904" s="23" t="str">
        <f aca="false">IF(O904="","",ROUND(J904*Settings!$C$10*O904,0))</f>
        <v/>
      </c>
    </row>
    <row r="905" customFormat="false" ht="15" hidden="false" customHeight="false" outlineLevel="0" collapsed="false">
      <c r="A905" s="8"/>
      <c r="B905" s="8"/>
      <c r="C905" s="8"/>
      <c r="D905" s="8"/>
      <c r="E905" s="8"/>
      <c r="F905" s="18"/>
      <c r="G905" s="21"/>
      <c r="H905" s="11" t="str">
        <f aca="false">IF(E905="","",IFERROR(INDEX(Rates!$B$6:$B$30,MATCH(E905,Rates!$A$6:$A$30,0)),"Not in rate table"))</f>
        <v/>
      </c>
      <c r="I905" s="22" t="str">
        <f aca="false">IF(E905="","",IFERROR(IF(F905&lt;=INDEX(Rates!$C$6:$C$30,MATCH(E905,Rates!$A$6:$A$30,0)),0,IF(D905="Yes",INDEX(Rates!$D$6:$D$30,MATCH(E905,Rates!$A$6:$A$30,0)),INDEX(Rates!$E$6:$E$30,MATCH(E905,Rates!$A$6:$A$30,0)))),0))</f>
        <v/>
      </c>
      <c r="J905" s="23" t="str">
        <f aca="false">IF(E905="","",ROUND(F905*I905,0))</f>
        <v/>
      </c>
      <c r="K905" s="24" t="str">
        <f aca="false">IF(OR(G905="",J905=0),"",IF(MONTH(G905)=3,DATE(YEAR(G905),Settings!$C$9,Settings!$C$8),DATE(YEAR(G905),MONTH(G905)+1,Settings!$C$7)))</f>
        <v/>
      </c>
      <c r="L905" s="21"/>
      <c r="M905" s="8"/>
      <c r="N905" s="10" t="str">
        <f aca="false">IF(E905="","",IF(J905=0,"Below threshold",IF(L905="",IF(Settings!$C$11&gt;K905,"Overdue - not deposited","Pending (not yet due)"),IF(L905&lt;=K905,"Deposited on time","Deposited late"))))</f>
        <v/>
      </c>
      <c r="O905" s="25" t="str">
        <f aca="false">IF(OR(J905="",J905=0,G905=""),"",IF(N905="Deposited on time",0,IF(N905="Pending (not yet due)",0,MAX(0,(YEAR(IF(L905="",Settings!$C$11,L905))-YEAR(G905))*12+MONTH(IF(L905="",Settings!$C$11,L905))-MONTH(G905)+1))))</f>
        <v/>
      </c>
      <c r="P905" s="23" t="str">
        <f aca="false">IF(O905="","",ROUND(J905*Settings!$C$10*O905,0))</f>
        <v/>
      </c>
    </row>
    <row r="906" customFormat="false" ht="15" hidden="false" customHeight="false" outlineLevel="0" collapsed="false">
      <c r="A906" s="8"/>
      <c r="B906" s="8"/>
      <c r="C906" s="8"/>
      <c r="D906" s="8"/>
      <c r="E906" s="8"/>
      <c r="F906" s="18"/>
      <c r="G906" s="21"/>
      <c r="H906" s="11" t="str">
        <f aca="false">IF(E906="","",IFERROR(INDEX(Rates!$B$6:$B$30,MATCH(E906,Rates!$A$6:$A$30,0)),"Not in rate table"))</f>
        <v/>
      </c>
      <c r="I906" s="22" t="str">
        <f aca="false">IF(E906="","",IFERROR(IF(F906&lt;=INDEX(Rates!$C$6:$C$30,MATCH(E906,Rates!$A$6:$A$30,0)),0,IF(D906="Yes",INDEX(Rates!$D$6:$D$30,MATCH(E906,Rates!$A$6:$A$30,0)),INDEX(Rates!$E$6:$E$30,MATCH(E906,Rates!$A$6:$A$30,0)))),0))</f>
        <v/>
      </c>
      <c r="J906" s="23" t="str">
        <f aca="false">IF(E906="","",ROUND(F906*I906,0))</f>
        <v/>
      </c>
      <c r="K906" s="24" t="str">
        <f aca="false">IF(OR(G906="",J906=0),"",IF(MONTH(G906)=3,DATE(YEAR(G906),Settings!$C$9,Settings!$C$8),DATE(YEAR(G906),MONTH(G906)+1,Settings!$C$7)))</f>
        <v/>
      </c>
      <c r="L906" s="21"/>
      <c r="M906" s="8"/>
      <c r="N906" s="10" t="str">
        <f aca="false">IF(E906="","",IF(J906=0,"Below threshold",IF(L906="",IF(Settings!$C$11&gt;K906,"Overdue - not deposited","Pending (not yet due)"),IF(L906&lt;=K906,"Deposited on time","Deposited late"))))</f>
        <v/>
      </c>
      <c r="O906" s="25" t="str">
        <f aca="false">IF(OR(J906="",J906=0,G906=""),"",IF(N906="Deposited on time",0,IF(N906="Pending (not yet due)",0,MAX(0,(YEAR(IF(L906="",Settings!$C$11,L906))-YEAR(G906))*12+MONTH(IF(L906="",Settings!$C$11,L906))-MONTH(G906)+1))))</f>
        <v/>
      </c>
      <c r="P906" s="23" t="str">
        <f aca="false">IF(O906="","",ROUND(J906*Settings!$C$10*O906,0))</f>
        <v/>
      </c>
    </row>
    <row r="907" customFormat="false" ht="15" hidden="false" customHeight="false" outlineLevel="0" collapsed="false">
      <c r="A907" s="8"/>
      <c r="B907" s="8"/>
      <c r="C907" s="8"/>
      <c r="D907" s="8"/>
      <c r="E907" s="8"/>
      <c r="F907" s="18"/>
      <c r="G907" s="21"/>
      <c r="H907" s="11" t="str">
        <f aca="false">IF(E907="","",IFERROR(INDEX(Rates!$B$6:$B$30,MATCH(E907,Rates!$A$6:$A$30,0)),"Not in rate table"))</f>
        <v/>
      </c>
      <c r="I907" s="22" t="str">
        <f aca="false">IF(E907="","",IFERROR(IF(F907&lt;=INDEX(Rates!$C$6:$C$30,MATCH(E907,Rates!$A$6:$A$30,0)),0,IF(D907="Yes",INDEX(Rates!$D$6:$D$30,MATCH(E907,Rates!$A$6:$A$30,0)),INDEX(Rates!$E$6:$E$30,MATCH(E907,Rates!$A$6:$A$30,0)))),0))</f>
        <v/>
      </c>
      <c r="J907" s="23" t="str">
        <f aca="false">IF(E907="","",ROUND(F907*I907,0))</f>
        <v/>
      </c>
      <c r="K907" s="24" t="str">
        <f aca="false">IF(OR(G907="",J907=0),"",IF(MONTH(G907)=3,DATE(YEAR(G907),Settings!$C$9,Settings!$C$8),DATE(YEAR(G907),MONTH(G907)+1,Settings!$C$7)))</f>
        <v/>
      </c>
      <c r="L907" s="21"/>
      <c r="M907" s="8"/>
      <c r="N907" s="10" t="str">
        <f aca="false">IF(E907="","",IF(J907=0,"Below threshold",IF(L907="",IF(Settings!$C$11&gt;K907,"Overdue - not deposited","Pending (not yet due)"),IF(L907&lt;=K907,"Deposited on time","Deposited late"))))</f>
        <v/>
      </c>
      <c r="O907" s="25" t="str">
        <f aca="false">IF(OR(J907="",J907=0,G907=""),"",IF(N907="Deposited on time",0,IF(N907="Pending (not yet due)",0,MAX(0,(YEAR(IF(L907="",Settings!$C$11,L907))-YEAR(G907))*12+MONTH(IF(L907="",Settings!$C$11,L907))-MONTH(G907)+1))))</f>
        <v/>
      </c>
      <c r="P907" s="23" t="str">
        <f aca="false">IF(O907="","",ROUND(J907*Settings!$C$10*O907,0))</f>
        <v/>
      </c>
    </row>
    <row r="908" customFormat="false" ht="15" hidden="false" customHeight="false" outlineLevel="0" collapsed="false">
      <c r="A908" s="8"/>
      <c r="B908" s="8"/>
      <c r="C908" s="8"/>
      <c r="D908" s="8"/>
      <c r="E908" s="8"/>
      <c r="F908" s="18"/>
      <c r="G908" s="21"/>
      <c r="H908" s="11" t="str">
        <f aca="false">IF(E908="","",IFERROR(INDEX(Rates!$B$6:$B$30,MATCH(E908,Rates!$A$6:$A$30,0)),"Not in rate table"))</f>
        <v/>
      </c>
      <c r="I908" s="22" t="str">
        <f aca="false">IF(E908="","",IFERROR(IF(F908&lt;=INDEX(Rates!$C$6:$C$30,MATCH(E908,Rates!$A$6:$A$30,0)),0,IF(D908="Yes",INDEX(Rates!$D$6:$D$30,MATCH(E908,Rates!$A$6:$A$30,0)),INDEX(Rates!$E$6:$E$30,MATCH(E908,Rates!$A$6:$A$30,0)))),0))</f>
        <v/>
      </c>
      <c r="J908" s="23" t="str">
        <f aca="false">IF(E908="","",ROUND(F908*I908,0))</f>
        <v/>
      </c>
      <c r="K908" s="24" t="str">
        <f aca="false">IF(OR(G908="",J908=0),"",IF(MONTH(G908)=3,DATE(YEAR(G908),Settings!$C$9,Settings!$C$8),DATE(YEAR(G908),MONTH(G908)+1,Settings!$C$7)))</f>
        <v/>
      </c>
      <c r="L908" s="21"/>
      <c r="M908" s="8"/>
      <c r="N908" s="10" t="str">
        <f aca="false">IF(E908="","",IF(J908=0,"Below threshold",IF(L908="",IF(Settings!$C$11&gt;K908,"Overdue - not deposited","Pending (not yet due)"),IF(L908&lt;=K908,"Deposited on time","Deposited late"))))</f>
        <v/>
      </c>
      <c r="O908" s="25" t="str">
        <f aca="false">IF(OR(J908="",J908=0,G908=""),"",IF(N908="Deposited on time",0,IF(N908="Pending (not yet due)",0,MAX(0,(YEAR(IF(L908="",Settings!$C$11,L908))-YEAR(G908))*12+MONTH(IF(L908="",Settings!$C$11,L908))-MONTH(G908)+1))))</f>
        <v/>
      </c>
      <c r="P908" s="23" t="str">
        <f aca="false">IF(O908="","",ROUND(J908*Settings!$C$10*O908,0))</f>
        <v/>
      </c>
    </row>
    <row r="909" customFormat="false" ht="15" hidden="false" customHeight="false" outlineLevel="0" collapsed="false">
      <c r="A909" s="8"/>
      <c r="B909" s="8"/>
      <c r="C909" s="8"/>
      <c r="D909" s="8"/>
      <c r="E909" s="8"/>
      <c r="F909" s="18"/>
      <c r="G909" s="21"/>
      <c r="H909" s="11" t="str">
        <f aca="false">IF(E909="","",IFERROR(INDEX(Rates!$B$6:$B$30,MATCH(E909,Rates!$A$6:$A$30,0)),"Not in rate table"))</f>
        <v/>
      </c>
      <c r="I909" s="22" t="str">
        <f aca="false">IF(E909="","",IFERROR(IF(F909&lt;=INDEX(Rates!$C$6:$C$30,MATCH(E909,Rates!$A$6:$A$30,0)),0,IF(D909="Yes",INDEX(Rates!$D$6:$D$30,MATCH(E909,Rates!$A$6:$A$30,0)),INDEX(Rates!$E$6:$E$30,MATCH(E909,Rates!$A$6:$A$30,0)))),0))</f>
        <v/>
      </c>
      <c r="J909" s="23" t="str">
        <f aca="false">IF(E909="","",ROUND(F909*I909,0))</f>
        <v/>
      </c>
      <c r="K909" s="24" t="str">
        <f aca="false">IF(OR(G909="",J909=0),"",IF(MONTH(G909)=3,DATE(YEAR(G909),Settings!$C$9,Settings!$C$8),DATE(YEAR(G909),MONTH(G909)+1,Settings!$C$7)))</f>
        <v/>
      </c>
      <c r="L909" s="21"/>
      <c r="M909" s="8"/>
      <c r="N909" s="10" t="str">
        <f aca="false">IF(E909="","",IF(J909=0,"Below threshold",IF(L909="",IF(Settings!$C$11&gt;K909,"Overdue - not deposited","Pending (not yet due)"),IF(L909&lt;=K909,"Deposited on time","Deposited late"))))</f>
        <v/>
      </c>
      <c r="O909" s="25" t="str">
        <f aca="false">IF(OR(J909="",J909=0,G909=""),"",IF(N909="Deposited on time",0,IF(N909="Pending (not yet due)",0,MAX(0,(YEAR(IF(L909="",Settings!$C$11,L909))-YEAR(G909))*12+MONTH(IF(L909="",Settings!$C$11,L909))-MONTH(G909)+1))))</f>
        <v/>
      </c>
      <c r="P909" s="23" t="str">
        <f aca="false">IF(O909="","",ROUND(J909*Settings!$C$10*O909,0))</f>
        <v/>
      </c>
    </row>
    <row r="910" customFormat="false" ht="15" hidden="false" customHeight="false" outlineLevel="0" collapsed="false">
      <c r="A910" s="8"/>
      <c r="B910" s="8"/>
      <c r="C910" s="8"/>
      <c r="D910" s="8"/>
      <c r="E910" s="8"/>
      <c r="F910" s="18"/>
      <c r="G910" s="21"/>
      <c r="H910" s="11" t="str">
        <f aca="false">IF(E910="","",IFERROR(INDEX(Rates!$B$6:$B$30,MATCH(E910,Rates!$A$6:$A$30,0)),"Not in rate table"))</f>
        <v/>
      </c>
      <c r="I910" s="22" t="str">
        <f aca="false">IF(E910="","",IFERROR(IF(F910&lt;=INDEX(Rates!$C$6:$C$30,MATCH(E910,Rates!$A$6:$A$30,0)),0,IF(D910="Yes",INDEX(Rates!$D$6:$D$30,MATCH(E910,Rates!$A$6:$A$30,0)),INDEX(Rates!$E$6:$E$30,MATCH(E910,Rates!$A$6:$A$30,0)))),0))</f>
        <v/>
      </c>
      <c r="J910" s="23" t="str">
        <f aca="false">IF(E910="","",ROUND(F910*I910,0))</f>
        <v/>
      </c>
      <c r="K910" s="24" t="str">
        <f aca="false">IF(OR(G910="",J910=0),"",IF(MONTH(G910)=3,DATE(YEAR(G910),Settings!$C$9,Settings!$C$8),DATE(YEAR(G910),MONTH(G910)+1,Settings!$C$7)))</f>
        <v/>
      </c>
      <c r="L910" s="21"/>
      <c r="M910" s="8"/>
      <c r="N910" s="10" t="str">
        <f aca="false">IF(E910="","",IF(J910=0,"Below threshold",IF(L910="",IF(Settings!$C$11&gt;K910,"Overdue - not deposited","Pending (not yet due)"),IF(L910&lt;=K910,"Deposited on time","Deposited late"))))</f>
        <v/>
      </c>
      <c r="O910" s="25" t="str">
        <f aca="false">IF(OR(J910="",J910=0,G910=""),"",IF(N910="Deposited on time",0,IF(N910="Pending (not yet due)",0,MAX(0,(YEAR(IF(L910="",Settings!$C$11,L910))-YEAR(G910))*12+MONTH(IF(L910="",Settings!$C$11,L910))-MONTH(G910)+1))))</f>
        <v/>
      </c>
      <c r="P910" s="23" t="str">
        <f aca="false">IF(O910="","",ROUND(J910*Settings!$C$10*O910,0))</f>
        <v/>
      </c>
    </row>
    <row r="911" customFormat="false" ht="15" hidden="false" customHeight="false" outlineLevel="0" collapsed="false">
      <c r="A911" s="8"/>
      <c r="B911" s="8"/>
      <c r="C911" s="8"/>
      <c r="D911" s="8"/>
      <c r="E911" s="8"/>
      <c r="F911" s="18"/>
      <c r="G911" s="21"/>
      <c r="H911" s="11" t="str">
        <f aca="false">IF(E911="","",IFERROR(INDEX(Rates!$B$6:$B$30,MATCH(E911,Rates!$A$6:$A$30,0)),"Not in rate table"))</f>
        <v/>
      </c>
      <c r="I911" s="22" t="str">
        <f aca="false">IF(E911="","",IFERROR(IF(F911&lt;=INDEX(Rates!$C$6:$C$30,MATCH(E911,Rates!$A$6:$A$30,0)),0,IF(D911="Yes",INDEX(Rates!$D$6:$D$30,MATCH(E911,Rates!$A$6:$A$30,0)),INDEX(Rates!$E$6:$E$30,MATCH(E911,Rates!$A$6:$A$30,0)))),0))</f>
        <v/>
      </c>
      <c r="J911" s="23" t="str">
        <f aca="false">IF(E911="","",ROUND(F911*I911,0))</f>
        <v/>
      </c>
      <c r="K911" s="24" t="str">
        <f aca="false">IF(OR(G911="",J911=0),"",IF(MONTH(G911)=3,DATE(YEAR(G911),Settings!$C$9,Settings!$C$8),DATE(YEAR(G911),MONTH(G911)+1,Settings!$C$7)))</f>
        <v/>
      </c>
      <c r="L911" s="21"/>
      <c r="M911" s="8"/>
      <c r="N911" s="10" t="str">
        <f aca="false">IF(E911="","",IF(J911=0,"Below threshold",IF(L911="",IF(Settings!$C$11&gt;K911,"Overdue - not deposited","Pending (not yet due)"),IF(L911&lt;=K911,"Deposited on time","Deposited late"))))</f>
        <v/>
      </c>
      <c r="O911" s="25" t="str">
        <f aca="false">IF(OR(J911="",J911=0,G911=""),"",IF(N911="Deposited on time",0,IF(N911="Pending (not yet due)",0,MAX(0,(YEAR(IF(L911="",Settings!$C$11,L911))-YEAR(G911))*12+MONTH(IF(L911="",Settings!$C$11,L911))-MONTH(G911)+1))))</f>
        <v/>
      </c>
      <c r="P911" s="23" t="str">
        <f aca="false">IF(O911="","",ROUND(J911*Settings!$C$10*O911,0))</f>
        <v/>
      </c>
    </row>
    <row r="912" customFormat="false" ht="15" hidden="false" customHeight="false" outlineLevel="0" collapsed="false">
      <c r="A912" s="8"/>
      <c r="B912" s="8"/>
      <c r="C912" s="8"/>
      <c r="D912" s="8"/>
      <c r="E912" s="8"/>
      <c r="F912" s="18"/>
      <c r="G912" s="21"/>
      <c r="H912" s="11" t="str">
        <f aca="false">IF(E912="","",IFERROR(INDEX(Rates!$B$6:$B$30,MATCH(E912,Rates!$A$6:$A$30,0)),"Not in rate table"))</f>
        <v/>
      </c>
      <c r="I912" s="22" t="str">
        <f aca="false">IF(E912="","",IFERROR(IF(F912&lt;=INDEX(Rates!$C$6:$C$30,MATCH(E912,Rates!$A$6:$A$30,0)),0,IF(D912="Yes",INDEX(Rates!$D$6:$D$30,MATCH(E912,Rates!$A$6:$A$30,0)),INDEX(Rates!$E$6:$E$30,MATCH(E912,Rates!$A$6:$A$30,0)))),0))</f>
        <v/>
      </c>
      <c r="J912" s="23" t="str">
        <f aca="false">IF(E912="","",ROUND(F912*I912,0))</f>
        <v/>
      </c>
      <c r="K912" s="24" t="str">
        <f aca="false">IF(OR(G912="",J912=0),"",IF(MONTH(G912)=3,DATE(YEAR(G912),Settings!$C$9,Settings!$C$8),DATE(YEAR(G912),MONTH(G912)+1,Settings!$C$7)))</f>
        <v/>
      </c>
      <c r="L912" s="21"/>
      <c r="M912" s="8"/>
      <c r="N912" s="10" t="str">
        <f aca="false">IF(E912="","",IF(J912=0,"Below threshold",IF(L912="",IF(Settings!$C$11&gt;K912,"Overdue - not deposited","Pending (not yet due)"),IF(L912&lt;=K912,"Deposited on time","Deposited late"))))</f>
        <v/>
      </c>
      <c r="O912" s="25" t="str">
        <f aca="false">IF(OR(J912="",J912=0,G912=""),"",IF(N912="Deposited on time",0,IF(N912="Pending (not yet due)",0,MAX(0,(YEAR(IF(L912="",Settings!$C$11,L912))-YEAR(G912))*12+MONTH(IF(L912="",Settings!$C$11,L912))-MONTH(G912)+1))))</f>
        <v/>
      </c>
      <c r="P912" s="23" t="str">
        <f aca="false">IF(O912="","",ROUND(J912*Settings!$C$10*O912,0))</f>
        <v/>
      </c>
    </row>
    <row r="913" customFormat="false" ht="15" hidden="false" customHeight="false" outlineLevel="0" collapsed="false">
      <c r="A913" s="8"/>
      <c r="B913" s="8"/>
      <c r="C913" s="8"/>
      <c r="D913" s="8"/>
      <c r="E913" s="8"/>
      <c r="F913" s="18"/>
      <c r="G913" s="21"/>
      <c r="H913" s="11" t="str">
        <f aca="false">IF(E913="","",IFERROR(INDEX(Rates!$B$6:$B$30,MATCH(E913,Rates!$A$6:$A$30,0)),"Not in rate table"))</f>
        <v/>
      </c>
      <c r="I913" s="22" t="str">
        <f aca="false">IF(E913="","",IFERROR(IF(F913&lt;=INDEX(Rates!$C$6:$C$30,MATCH(E913,Rates!$A$6:$A$30,0)),0,IF(D913="Yes",INDEX(Rates!$D$6:$D$30,MATCH(E913,Rates!$A$6:$A$30,0)),INDEX(Rates!$E$6:$E$30,MATCH(E913,Rates!$A$6:$A$30,0)))),0))</f>
        <v/>
      </c>
      <c r="J913" s="23" t="str">
        <f aca="false">IF(E913="","",ROUND(F913*I913,0))</f>
        <v/>
      </c>
      <c r="K913" s="24" t="str">
        <f aca="false">IF(OR(G913="",J913=0),"",IF(MONTH(G913)=3,DATE(YEAR(G913),Settings!$C$9,Settings!$C$8),DATE(YEAR(G913),MONTH(G913)+1,Settings!$C$7)))</f>
        <v/>
      </c>
      <c r="L913" s="21"/>
      <c r="M913" s="8"/>
      <c r="N913" s="10" t="str">
        <f aca="false">IF(E913="","",IF(J913=0,"Below threshold",IF(L913="",IF(Settings!$C$11&gt;K913,"Overdue - not deposited","Pending (not yet due)"),IF(L913&lt;=K913,"Deposited on time","Deposited late"))))</f>
        <v/>
      </c>
      <c r="O913" s="25" t="str">
        <f aca="false">IF(OR(J913="",J913=0,G913=""),"",IF(N913="Deposited on time",0,IF(N913="Pending (not yet due)",0,MAX(0,(YEAR(IF(L913="",Settings!$C$11,L913))-YEAR(G913))*12+MONTH(IF(L913="",Settings!$C$11,L913))-MONTH(G913)+1))))</f>
        <v/>
      </c>
      <c r="P913" s="23" t="str">
        <f aca="false">IF(O913="","",ROUND(J913*Settings!$C$10*O913,0))</f>
        <v/>
      </c>
    </row>
    <row r="914" customFormat="false" ht="15" hidden="false" customHeight="false" outlineLevel="0" collapsed="false">
      <c r="A914" s="8"/>
      <c r="B914" s="8"/>
      <c r="C914" s="8"/>
      <c r="D914" s="8"/>
      <c r="E914" s="8"/>
      <c r="F914" s="18"/>
      <c r="G914" s="21"/>
      <c r="H914" s="11" t="str">
        <f aca="false">IF(E914="","",IFERROR(INDEX(Rates!$B$6:$B$30,MATCH(E914,Rates!$A$6:$A$30,0)),"Not in rate table"))</f>
        <v/>
      </c>
      <c r="I914" s="22" t="str">
        <f aca="false">IF(E914="","",IFERROR(IF(F914&lt;=INDEX(Rates!$C$6:$C$30,MATCH(E914,Rates!$A$6:$A$30,0)),0,IF(D914="Yes",INDEX(Rates!$D$6:$D$30,MATCH(E914,Rates!$A$6:$A$30,0)),INDEX(Rates!$E$6:$E$30,MATCH(E914,Rates!$A$6:$A$30,0)))),0))</f>
        <v/>
      </c>
      <c r="J914" s="23" t="str">
        <f aca="false">IF(E914="","",ROUND(F914*I914,0))</f>
        <v/>
      </c>
      <c r="K914" s="24" t="str">
        <f aca="false">IF(OR(G914="",J914=0),"",IF(MONTH(G914)=3,DATE(YEAR(G914),Settings!$C$9,Settings!$C$8),DATE(YEAR(G914),MONTH(G914)+1,Settings!$C$7)))</f>
        <v/>
      </c>
      <c r="L914" s="21"/>
      <c r="M914" s="8"/>
      <c r="N914" s="10" t="str">
        <f aca="false">IF(E914="","",IF(J914=0,"Below threshold",IF(L914="",IF(Settings!$C$11&gt;K914,"Overdue - not deposited","Pending (not yet due)"),IF(L914&lt;=K914,"Deposited on time","Deposited late"))))</f>
        <v/>
      </c>
      <c r="O914" s="25" t="str">
        <f aca="false">IF(OR(J914="",J914=0,G914=""),"",IF(N914="Deposited on time",0,IF(N914="Pending (not yet due)",0,MAX(0,(YEAR(IF(L914="",Settings!$C$11,L914))-YEAR(G914))*12+MONTH(IF(L914="",Settings!$C$11,L914))-MONTH(G914)+1))))</f>
        <v/>
      </c>
      <c r="P914" s="23" t="str">
        <f aca="false">IF(O914="","",ROUND(J914*Settings!$C$10*O914,0))</f>
        <v/>
      </c>
    </row>
    <row r="915" customFormat="false" ht="15" hidden="false" customHeight="false" outlineLevel="0" collapsed="false">
      <c r="A915" s="8"/>
      <c r="B915" s="8"/>
      <c r="C915" s="8"/>
      <c r="D915" s="8"/>
      <c r="E915" s="8"/>
      <c r="F915" s="18"/>
      <c r="G915" s="21"/>
      <c r="H915" s="11" t="str">
        <f aca="false">IF(E915="","",IFERROR(INDEX(Rates!$B$6:$B$30,MATCH(E915,Rates!$A$6:$A$30,0)),"Not in rate table"))</f>
        <v/>
      </c>
      <c r="I915" s="22" t="str">
        <f aca="false">IF(E915="","",IFERROR(IF(F915&lt;=INDEX(Rates!$C$6:$C$30,MATCH(E915,Rates!$A$6:$A$30,0)),0,IF(D915="Yes",INDEX(Rates!$D$6:$D$30,MATCH(E915,Rates!$A$6:$A$30,0)),INDEX(Rates!$E$6:$E$30,MATCH(E915,Rates!$A$6:$A$30,0)))),0))</f>
        <v/>
      </c>
      <c r="J915" s="23" t="str">
        <f aca="false">IF(E915="","",ROUND(F915*I915,0))</f>
        <v/>
      </c>
      <c r="K915" s="24" t="str">
        <f aca="false">IF(OR(G915="",J915=0),"",IF(MONTH(G915)=3,DATE(YEAR(G915),Settings!$C$9,Settings!$C$8),DATE(YEAR(G915),MONTH(G915)+1,Settings!$C$7)))</f>
        <v/>
      </c>
      <c r="L915" s="21"/>
      <c r="M915" s="8"/>
      <c r="N915" s="10" t="str">
        <f aca="false">IF(E915="","",IF(J915=0,"Below threshold",IF(L915="",IF(Settings!$C$11&gt;K915,"Overdue - not deposited","Pending (not yet due)"),IF(L915&lt;=K915,"Deposited on time","Deposited late"))))</f>
        <v/>
      </c>
      <c r="O915" s="25" t="str">
        <f aca="false">IF(OR(J915="",J915=0,G915=""),"",IF(N915="Deposited on time",0,IF(N915="Pending (not yet due)",0,MAX(0,(YEAR(IF(L915="",Settings!$C$11,L915))-YEAR(G915))*12+MONTH(IF(L915="",Settings!$C$11,L915))-MONTH(G915)+1))))</f>
        <v/>
      </c>
      <c r="P915" s="23" t="str">
        <f aca="false">IF(O915="","",ROUND(J915*Settings!$C$10*O915,0))</f>
        <v/>
      </c>
    </row>
    <row r="916" customFormat="false" ht="15" hidden="false" customHeight="false" outlineLevel="0" collapsed="false">
      <c r="A916" s="8"/>
      <c r="B916" s="8"/>
      <c r="C916" s="8"/>
      <c r="D916" s="8"/>
      <c r="E916" s="8"/>
      <c r="F916" s="18"/>
      <c r="G916" s="21"/>
      <c r="H916" s="11" t="str">
        <f aca="false">IF(E916="","",IFERROR(INDEX(Rates!$B$6:$B$30,MATCH(E916,Rates!$A$6:$A$30,0)),"Not in rate table"))</f>
        <v/>
      </c>
      <c r="I916" s="22" t="str">
        <f aca="false">IF(E916="","",IFERROR(IF(F916&lt;=INDEX(Rates!$C$6:$C$30,MATCH(E916,Rates!$A$6:$A$30,0)),0,IF(D916="Yes",INDEX(Rates!$D$6:$D$30,MATCH(E916,Rates!$A$6:$A$30,0)),INDEX(Rates!$E$6:$E$30,MATCH(E916,Rates!$A$6:$A$30,0)))),0))</f>
        <v/>
      </c>
      <c r="J916" s="23" t="str">
        <f aca="false">IF(E916="","",ROUND(F916*I916,0))</f>
        <v/>
      </c>
      <c r="K916" s="24" t="str">
        <f aca="false">IF(OR(G916="",J916=0),"",IF(MONTH(G916)=3,DATE(YEAR(G916),Settings!$C$9,Settings!$C$8),DATE(YEAR(G916),MONTH(G916)+1,Settings!$C$7)))</f>
        <v/>
      </c>
      <c r="L916" s="21"/>
      <c r="M916" s="8"/>
      <c r="N916" s="10" t="str">
        <f aca="false">IF(E916="","",IF(J916=0,"Below threshold",IF(L916="",IF(Settings!$C$11&gt;K916,"Overdue - not deposited","Pending (not yet due)"),IF(L916&lt;=K916,"Deposited on time","Deposited late"))))</f>
        <v/>
      </c>
      <c r="O916" s="25" t="str">
        <f aca="false">IF(OR(J916="",J916=0,G916=""),"",IF(N916="Deposited on time",0,IF(N916="Pending (not yet due)",0,MAX(0,(YEAR(IF(L916="",Settings!$C$11,L916))-YEAR(G916))*12+MONTH(IF(L916="",Settings!$C$11,L916))-MONTH(G916)+1))))</f>
        <v/>
      </c>
      <c r="P916" s="23" t="str">
        <f aca="false">IF(O916="","",ROUND(J916*Settings!$C$10*O916,0))</f>
        <v/>
      </c>
    </row>
    <row r="917" customFormat="false" ht="15" hidden="false" customHeight="false" outlineLevel="0" collapsed="false">
      <c r="A917" s="8"/>
      <c r="B917" s="8"/>
      <c r="C917" s="8"/>
      <c r="D917" s="8"/>
      <c r="E917" s="8"/>
      <c r="F917" s="18"/>
      <c r="G917" s="21"/>
      <c r="H917" s="11" t="str">
        <f aca="false">IF(E917="","",IFERROR(INDEX(Rates!$B$6:$B$30,MATCH(E917,Rates!$A$6:$A$30,0)),"Not in rate table"))</f>
        <v/>
      </c>
      <c r="I917" s="22" t="str">
        <f aca="false">IF(E917="","",IFERROR(IF(F917&lt;=INDEX(Rates!$C$6:$C$30,MATCH(E917,Rates!$A$6:$A$30,0)),0,IF(D917="Yes",INDEX(Rates!$D$6:$D$30,MATCH(E917,Rates!$A$6:$A$30,0)),INDEX(Rates!$E$6:$E$30,MATCH(E917,Rates!$A$6:$A$30,0)))),0))</f>
        <v/>
      </c>
      <c r="J917" s="23" t="str">
        <f aca="false">IF(E917="","",ROUND(F917*I917,0))</f>
        <v/>
      </c>
      <c r="K917" s="24" t="str">
        <f aca="false">IF(OR(G917="",J917=0),"",IF(MONTH(G917)=3,DATE(YEAR(G917),Settings!$C$9,Settings!$C$8),DATE(YEAR(G917),MONTH(G917)+1,Settings!$C$7)))</f>
        <v/>
      </c>
      <c r="L917" s="21"/>
      <c r="M917" s="8"/>
      <c r="N917" s="10" t="str">
        <f aca="false">IF(E917="","",IF(J917=0,"Below threshold",IF(L917="",IF(Settings!$C$11&gt;K917,"Overdue - not deposited","Pending (not yet due)"),IF(L917&lt;=K917,"Deposited on time","Deposited late"))))</f>
        <v/>
      </c>
      <c r="O917" s="25" t="str">
        <f aca="false">IF(OR(J917="",J917=0,G917=""),"",IF(N917="Deposited on time",0,IF(N917="Pending (not yet due)",0,MAX(0,(YEAR(IF(L917="",Settings!$C$11,L917))-YEAR(G917))*12+MONTH(IF(L917="",Settings!$C$11,L917))-MONTH(G917)+1))))</f>
        <v/>
      </c>
      <c r="P917" s="23" t="str">
        <f aca="false">IF(O917="","",ROUND(J917*Settings!$C$10*O917,0))</f>
        <v/>
      </c>
    </row>
    <row r="918" customFormat="false" ht="15" hidden="false" customHeight="false" outlineLevel="0" collapsed="false">
      <c r="A918" s="8"/>
      <c r="B918" s="8"/>
      <c r="C918" s="8"/>
      <c r="D918" s="8"/>
      <c r="E918" s="8"/>
      <c r="F918" s="18"/>
      <c r="G918" s="21"/>
      <c r="H918" s="11" t="str">
        <f aca="false">IF(E918="","",IFERROR(INDEX(Rates!$B$6:$B$30,MATCH(E918,Rates!$A$6:$A$30,0)),"Not in rate table"))</f>
        <v/>
      </c>
      <c r="I918" s="22" t="str">
        <f aca="false">IF(E918="","",IFERROR(IF(F918&lt;=INDEX(Rates!$C$6:$C$30,MATCH(E918,Rates!$A$6:$A$30,0)),0,IF(D918="Yes",INDEX(Rates!$D$6:$D$30,MATCH(E918,Rates!$A$6:$A$30,0)),INDEX(Rates!$E$6:$E$30,MATCH(E918,Rates!$A$6:$A$30,0)))),0))</f>
        <v/>
      </c>
      <c r="J918" s="23" t="str">
        <f aca="false">IF(E918="","",ROUND(F918*I918,0))</f>
        <v/>
      </c>
      <c r="K918" s="24" t="str">
        <f aca="false">IF(OR(G918="",J918=0),"",IF(MONTH(G918)=3,DATE(YEAR(G918),Settings!$C$9,Settings!$C$8),DATE(YEAR(G918),MONTH(G918)+1,Settings!$C$7)))</f>
        <v/>
      </c>
      <c r="L918" s="21"/>
      <c r="M918" s="8"/>
      <c r="N918" s="10" t="str">
        <f aca="false">IF(E918="","",IF(J918=0,"Below threshold",IF(L918="",IF(Settings!$C$11&gt;K918,"Overdue - not deposited","Pending (not yet due)"),IF(L918&lt;=K918,"Deposited on time","Deposited late"))))</f>
        <v/>
      </c>
      <c r="O918" s="25" t="str">
        <f aca="false">IF(OR(J918="",J918=0,G918=""),"",IF(N918="Deposited on time",0,IF(N918="Pending (not yet due)",0,MAX(0,(YEAR(IF(L918="",Settings!$C$11,L918))-YEAR(G918))*12+MONTH(IF(L918="",Settings!$C$11,L918))-MONTH(G918)+1))))</f>
        <v/>
      </c>
      <c r="P918" s="23" t="str">
        <f aca="false">IF(O918="","",ROUND(J918*Settings!$C$10*O918,0))</f>
        <v/>
      </c>
    </row>
    <row r="919" customFormat="false" ht="15" hidden="false" customHeight="false" outlineLevel="0" collapsed="false">
      <c r="A919" s="8"/>
      <c r="B919" s="8"/>
      <c r="C919" s="8"/>
      <c r="D919" s="8"/>
      <c r="E919" s="8"/>
      <c r="F919" s="18"/>
      <c r="G919" s="21"/>
      <c r="H919" s="11" t="str">
        <f aca="false">IF(E919="","",IFERROR(INDEX(Rates!$B$6:$B$30,MATCH(E919,Rates!$A$6:$A$30,0)),"Not in rate table"))</f>
        <v/>
      </c>
      <c r="I919" s="22" t="str">
        <f aca="false">IF(E919="","",IFERROR(IF(F919&lt;=INDEX(Rates!$C$6:$C$30,MATCH(E919,Rates!$A$6:$A$30,0)),0,IF(D919="Yes",INDEX(Rates!$D$6:$D$30,MATCH(E919,Rates!$A$6:$A$30,0)),INDEX(Rates!$E$6:$E$30,MATCH(E919,Rates!$A$6:$A$30,0)))),0))</f>
        <v/>
      </c>
      <c r="J919" s="23" t="str">
        <f aca="false">IF(E919="","",ROUND(F919*I919,0))</f>
        <v/>
      </c>
      <c r="K919" s="24" t="str">
        <f aca="false">IF(OR(G919="",J919=0),"",IF(MONTH(G919)=3,DATE(YEAR(G919),Settings!$C$9,Settings!$C$8),DATE(YEAR(G919),MONTH(G919)+1,Settings!$C$7)))</f>
        <v/>
      </c>
      <c r="L919" s="21"/>
      <c r="M919" s="8"/>
      <c r="N919" s="10" t="str">
        <f aca="false">IF(E919="","",IF(J919=0,"Below threshold",IF(L919="",IF(Settings!$C$11&gt;K919,"Overdue - not deposited","Pending (not yet due)"),IF(L919&lt;=K919,"Deposited on time","Deposited late"))))</f>
        <v/>
      </c>
      <c r="O919" s="25" t="str">
        <f aca="false">IF(OR(J919="",J919=0,G919=""),"",IF(N919="Deposited on time",0,IF(N919="Pending (not yet due)",0,MAX(0,(YEAR(IF(L919="",Settings!$C$11,L919))-YEAR(G919))*12+MONTH(IF(L919="",Settings!$C$11,L919))-MONTH(G919)+1))))</f>
        <v/>
      </c>
      <c r="P919" s="23" t="str">
        <f aca="false">IF(O919="","",ROUND(J919*Settings!$C$10*O919,0))</f>
        <v/>
      </c>
    </row>
    <row r="920" customFormat="false" ht="15" hidden="false" customHeight="false" outlineLevel="0" collapsed="false">
      <c r="A920" s="8"/>
      <c r="B920" s="8"/>
      <c r="C920" s="8"/>
      <c r="D920" s="8"/>
      <c r="E920" s="8"/>
      <c r="F920" s="18"/>
      <c r="G920" s="21"/>
      <c r="H920" s="11" t="str">
        <f aca="false">IF(E920="","",IFERROR(INDEX(Rates!$B$6:$B$30,MATCH(E920,Rates!$A$6:$A$30,0)),"Not in rate table"))</f>
        <v/>
      </c>
      <c r="I920" s="22" t="str">
        <f aca="false">IF(E920="","",IFERROR(IF(F920&lt;=INDEX(Rates!$C$6:$C$30,MATCH(E920,Rates!$A$6:$A$30,0)),0,IF(D920="Yes",INDEX(Rates!$D$6:$D$30,MATCH(E920,Rates!$A$6:$A$30,0)),INDEX(Rates!$E$6:$E$30,MATCH(E920,Rates!$A$6:$A$30,0)))),0))</f>
        <v/>
      </c>
      <c r="J920" s="23" t="str">
        <f aca="false">IF(E920="","",ROUND(F920*I920,0))</f>
        <v/>
      </c>
      <c r="K920" s="24" t="str">
        <f aca="false">IF(OR(G920="",J920=0),"",IF(MONTH(G920)=3,DATE(YEAR(G920),Settings!$C$9,Settings!$C$8),DATE(YEAR(G920),MONTH(G920)+1,Settings!$C$7)))</f>
        <v/>
      </c>
      <c r="L920" s="21"/>
      <c r="M920" s="8"/>
      <c r="N920" s="10" t="str">
        <f aca="false">IF(E920="","",IF(J920=0,"Below threshold",IF(L920="",IF(Settings!$C$11&gt;K920,"Overdue - not deposited","Pending (not yet due)"),IF(L920&lt;=K920,"Deposited on time","Deposited late"))))</f>
        <v/>
      </c>
      <c r="O920" s="25" t="str">
        <f aca="false">IF(OR(J920="",J920=0,G920=""),"",IF(N920="Deposited on time",0,IF(N920="Pending (not yet due)",0,MAX(0,(YEAR(IF(L920="",Settings!$C$11,L920))-YEAR(G920))*12+MONTH(IF(L920="",Settings!$C$11,L920))-MONTH(G920)+1))))</f>
        <v/>
      </c>
      <c r="P920" s="23" t="str">
        <f aca="false">IF(O920="","",ROUND(J920*Settings!$C$10*O920,0))</f>
        <v/>
      </c>
    </row>
    <row r="921" customFormat="false" ht="15" hidden="false" customHeight="false" outlineLevel="0" collapsed="false">
      <c r="A921" s="8"/>
      <c r="B921" s="8"/>
      <c r="C921" s="8"/>
      <c r="D921" s="8"/>
      <c r="E921" s="8"/>
      <c r="F921" s="18"/>
      <c r="G921" s="21"/>
      <c r="H921" s="11" t="str">
        <f aca="false">IF(E921="","",IFERROR(INDEX(Rates!$B$6:$B$30,MATCH(E921,Rates!$A$6:$A$30,0)),"Not in rate table"))</f>
        <v/>
      </c>
      <c r="I921" s="22" t="str">
        <f aca="false">IF(E921="","",IFERROR(IF(F921&lt;=INDEX(Rates!$C$6:$C$30,MATCH(E921,Rates!$A$6:$A$30,0)),0,IF(D921="Yes",INDEX(Rates!$D$6:$D$30,MATCH(E921,Rates!$A$6:$A$30,0)),INDEX(Rates!$E$6:$E$30,MATCH(E921,Rates!$A$6:$A$30,0)))),0))</f>
        <v/>
      </c>
      <c r="J921" s="23" t="str">
        <f aca="false">IF(E921="","",ROUND(F921*I921,0))</f>
        <v/>
      </c>
      <c r="K921" s="24" t="str">
        <f aca="false">IF(OR(G921="",J921=0),"",IF(MONTH(G921)=3,DATE(YEAR(G921),Settings!$C$9,Settings!$C$8),DATE(YEAR(G921),MONTH(G921)+1,Settings!$C$7)))</f>
        <v/>
      </c>
      <c r="L921" s="21"/>
      <c r="M921" s="8"/>
      <c r="N921" s="10" t="str">
        <f aca="false">IF(E921="","",IF(J921=0,"Below threshold",IF(L921="",IF(Settings!$C$11&gt;K921,"Overdue - not deposited","Pending (not yet due)"),IF(L921&lt;=K921,"Deposited on time","Deposited late"))))</f>
        <v/>
      </c>
      <c r="O921" s="25" t="str">
        <f aca="false">IF(OR(J921="",J921=0,G921=""),"",IF(N921="Deposited on time",0,IF(N921="Pending (not yet due)",0,MAX(0,(YEAR(IF(L921="",Settings!$C$11,L921))-YEAR(G921))*12+MONTH(IF(L921="",Settings!$C$11,L921))-MONTH(G921)+1))))</f>
        <v/>
      </c>
      <c r="P921" s="23" t="str">
        <f aca="false">IF(O921="","",ROUND(J921*Settings!$C$10*O921,0))</f>
        <v/>
      </c>
    </row>
    <row r="922" customFormat="false" ht="15" hidden="false" customHeight="false" outlineLevel="0" collapsed="false">
      <c r="A922" s="8"/>
      <c r="B922" s="8"/>
      <c r="C922" s="8"/>
      <c r="D922" s="8"/>
      <c r="E922" s="8"/>
      <c r="F922" s="18"/>
      <c r="G922" s="21"/>
      <c r="H922" s="11" t="str">
        <f aca="false">IF(E922="","",IFERROR(INDEX(Rates!$B$6:$B$30,MATCH(E922,Rates!$A$6:$A$30,0)),"Not in rate table"))</f>
        <v/>
      </c>
      <c r="I922" s="22" t="str">
        <f aca="false">IF(E922="","",IFERROR(IF(F922&lt;=INDEX(Rates!$C$6:$C$30,MATCH(E922,Rates!$A$6:$A$30,0)),0,IF(D922="Yes",INDEX(Rates!$D$6:$D$30,MATCH(E922,Rates!$A$6:$A$30,0)),INDEX(Rates!$E$6:$E$30,MATCH(E922,Rates!$A$6:$A$30,0)))),0))</f>
        <v/>
      </c>
      <c r="J922" s="23" t="str">
        <f aca="false">IF(E922="","",ROUND(F922*I922,0))</f>
        <v/>
      </c>
      <c r="K922" s="24" t="str">
        <f aca="false">IF(OR(G922="",J922=0),"",IF(MONTH(G922)=3,DATE(YEAR(G922),Settings!$C$9,Settings!$C$8),DATE(YEAR(G922),MONTH(G922)+1,Settings!$C$7)))</f>
        <v/>
      </c>
      <c r="L922" s="21"/>
      <c r="M922" s="8"/>
      <c r="N922" s="10" t="str">
        <f aca="false">IF(E922="","",IF(J922=0,"Below threshold",IF(L922="",IF(Settings!$C$11&gt;K922,"Overdue - not deposited","Pending (not yet due)"),IF(L922&lt;=K922,"Deposited on time","Deposited late"))))</f>
        <v/>
      </c>
      <c r="O922" s="25" t="str">
        <f aca="false">IF(OR(J922="",J922=0,G922=""),"",IF(N922="Deposited on time",0,IF(N922="Pending (not yet due)",0,MAX(0,(YEAR(IF(L922="",Settings!$C$11,L922))-YEAR(G922))*12+MONTH(IF(L922="",Settings!$C$11,L922))-MONTH(G922)+1))))</f>
        <v/>
      </c>
      <c r="P922" s="23" t="str">
        <f aca="false">IF(O922="","",ROUND(J922*Settings!$C$10*O922,0))</f>
        <v/>
      </c>
    </row>
    <row r="923" customFormat="false" ht="15" hidden="false" customHeight="false" outlineLevel="0" collapsed="false">
      <c r="A923" s="8"/>
      <c r="B923" s="8"/>
      <c r="C923" s="8"/>
      <c r="D923" s="8"/>
      <c r="E923" s="8"/>
      <c r="F923" s="18"/>
      <c r="G923" s="21"/>
      <c r="H923" s="11" t="str">
        <f aca="false">IF(E923="","",IFERROR(INDEX(Rates!$B$6:$B$30,MATCH(E923,Rates!$A$6:$A$30,0)),"Not in rate table"))</f>
        <v/>
      </c>
      <c r="I923" s="22" t="str">
        <f aca="false">IF(E923="","",IFERROR(IF(F923&lt;=INDEX(Rates!$C$6:$C$30,MATCH(E923,Rates!$A$6:$A$30,0)),0,IF(D923="Yes",INDEX(Rates!$D$6:$D$30,MATCH(E923,Rates!$A$6:$A$30,0)),INDEX(Rates!$E$6:$E$30,MATCH(E923,Rates!$A$6:$A$30,0)))),0))</f>
        <v/>
      </c>
      <c r="J923" s="23" t="str">
        <f aca="false">IF(E923="","",ROUND(F923*I923,0))</f>
        <v/>
      </c>
      <c r="K923" s="24" t="str">
        <f aca="false">IF(OR(G923="",J923=0),"",IF(MONTH(G923)=3,DATE(YEAR(G923),Settings!$C$9,Settings!$C$8),DATE(YEAR(G923),MONTH(G923)+1,Settings!$C$7)))</f>
        <v/>
      </c>
      <c r="L923" s="21"/>
      <c r="M923" s="8"/>
      <c r="N923" s="10" t="str">
        <f aca="false">IF(E923="","",IF(J923=0,"Below threshold",IF(L923="",IF(Settings!$C$11&gt;K923,"Overdue - not deposited","Pending (not yet due)"),IF(L923&lt;=K923,"Deposited on time","Deposited late"))))</f>
        <v/>
      </c>
      <c r="O923" s="25" t="str">
        <f aca="false">IF(OR(J923="",J923=0,G923=""),"",IF(N923="Deposited on time",0,IF(N923="Pending (not yet due)",0,MAX(0,(YEAR(IF(L923="",Settings!$C$11,L923))-YEAR(G923))*12+MONTH(IF(L923="",Settings!$C$11,L923))-MONTH(G923)+1))))</f>
        <v/>
      </c>
      <c r="P923" s="23" t="str">
        <f aca="false">IF(O923="","",ROUND(J923*Settings!$C$10*O923,0))</f>
        <v/>
      </c>
    </row>
    <row r="924" customFormat="false" ht="15" hidden="false" customHeight="false" outlineLevel="0" collapsed="false">
      <c r="A924" s="8"/>
      <c r="B924" s="8"/>
      <c r="C924" s="8"/>
      <c r="D924" s="8"/>
      <c r="E924" s="8"/>
      <c r="F924" s="18"/>
      <c r="G924" s="21"/>
      <c r="H924" s="11" t="str">
        <f aca="false">IF(E924="","",IFERROR(INDEX(Rates!$B$6:$B$30,MATCH(E924,Rates!$A$6:$A$30,0)),"Not in rate table"))</f>
        <v/>
      </c>
      <c r="I924" s="22" t="str">
        <f aca="false">IF(E924="","",IFERROR(IF(F924&lt;=INDEX(Rates!$C$6:$C$30,MATCH(E924,Rates!$A$6:$A$30,0)),0,IF(D924="Yes",INDEX(Rates!$D$6:$D$30,MATCH(E924,Rates!$A$6:$A$30,0)),INDEX(Rates!$E$6:$E$30,MATCH(E924,Rates!$A$6:$A$30,0)))),0))</f>
        <v/>
      </c>
      <c r="J924" s="23" t="str">
        <f aca="false">IF(E924="","",ROUND(F924*I924,0))</f>
        <v/>
      </c>
      <c r="K924" s="24" t="str">
        <f aca="false">IF(OR(G924="",J924=0),"",IF(MONTH(G924)=3,DATE(YEAR(G924),Settings!$C$9,Settings!$C$8),DATE(YEAR(G924),MONTH(G924)+1,Settings!$C$7)))</f>
        <v/>
      </c>
      <c r="L924" s="21"/>
      <c r="M924" s="8"/>
      <c r="N924" s="10" t="str">
        <f aca="false">IF(E924="","",IF(J924=0,"Below threshold",IF(L924="",IF(Settings!$C$11&gt;K924,"Overdue - not deposited","Pending (not yet due)"),IF(L924&lt;=K924,"Deposited on time","Deposited late"))))</f>
        <v/>
      </c>
      <c r="O924" s="25" t="str">
        <f aca="false">IF(OR(J924="",J924=0,G924=""),"",IF(N924="Deposited on time",0,IF(N924="Pending (not yet due)",0,MAX(0,(YEAR(IF(L924="",Settings!$C$11,L924))-YEAR(G924))*12+MONTH(IF(L924="",Settings!$C$11,L924))-MONTH(G924)+1))))</f>
        <v/>
      </c>
      <c r="P924" s="23" t="str">
        <f aca="false">IF(O924="","",ROUND(J924*Settings!$C$10*O924,0))</f>
        <v/>
      </c>
    </row>
    <row r="925" customFormat="false" ht="15" hidden="false" customHeight="false" outlineLevel="0" collapsed="false">
      <c r="A925" s="8"/>
      <c r="B925" s="8"/>
      <c r="C925" s="8"/>
      <c r="D925" s="8"/>
      <c r="E925" s="8"/>
      <c r="F925" s="18"/>
      <c r="G925" s="21"/>
      <c r="H925" s="11" t="str">
        <f aca="false">IF(E925="","",IFERROR(INDEX(Rates!$B$6:$B$30,MATCH(E925,Rates!$A$6:$A$30,0)),"Not in rate table"))</f>
        <v/>
      </c>
      <c r="I925" s="22" t="str">
        <f aca="false">IF(E925="","",IFERROR(IF(F925&lt;=INDEX(Rates!$C$6:$C$30,MATCH(E925,Rates!$A$6:$A$30,0)),0,IF(D925="Yes",INDEX(Rates!$D$6:$D$30,MATCH(E925,Rates!$A$6:$A$30,0)),INDEX(Rates!$E$6:$E$30,MATCH(E925,Rates!$A$6:$A$30,0)))),0))</f>
        <v/>
      </c>
      <c r="J925" s="23" t="str">
        <f aca="false">IF(E925="","",ROUND(F925*I925,0))</f>
        <v/>
      </c>
      <c r="K925" s="24" t="str">
        <f aca="false">IF(OR(G925="",J925=0),"",IF(MONTH(G925)=3,DATE(YEAR(G925),Settings!$C$9,Settings!$C$8),DATE(YEAR(G925),MONTH(G925)+1,Settings!$C$7)))</f>
        <v/>
      </c>
      <c r="L925" s="21"/>
      <c r="M925" s="8"/>
      <c r="N925" s="10" t="str">
        <f aca="false">IF(E925="","",IF(J925=0,"Below threshold",IF(L925="",IF(Settings!$C$11&gt;K925,"Overdue - not deposited","Pending (not yet due)"),IF(L925&lt;=K925,"Deposited on time","Deposited late"))))</f>
        <v/>
      </c>
      <c r="O925" s="25" t="str">
        <f aca="false">IF(OR(J925="",J925=0,G925=""),"",IF(N925="Deposited on time",0,IF(N925="Pending (not yet due)",0,MAX(0,(YEAR(IF(L925="",Settings!$C$11,L925))-YEAR(G925))*12+MONTH(IF(L925="",Settings!$C$11,L925))-MONTH(G925)+1))))</f>
        <v/>
      </c>
      <c r="P925" s="23" t="str">
        <f aca="false">IF(O925="","",ROUND(J925*Settings!$C$10*O925,0))</f>
        <v/>
      </c>
    </row>
    <row r="926" customFormat="false" ht="15" hidden="false" customHeight="false" outlineLevel="0" collapsed="false">
      <c r="A926" s="8"/>
      <c r="B926" s="8"/>
      <c r="C926" s="8"/>
      <c r="D926" s="8"/>
      <c r="E926" s="8"/>
      <c r="F926" s="18"/>
      <c r="G926" s="21"/>
      <c r="H926" s="11" t="str">
        <f aca="false">IF(E926="","",IFERROR(INDEX(Rates!$B$6:$B$30,MATCH(E926,Rates!$A$6:$A$30,0)),"Not in rate table"))</f>
        <v/>
      </c>
      <c r="I926" s="22" t="str">
        <f aca="false">IF(E926="","",IFERROR(IF(F926&lt;=INDEX(Rates!$C$6:$C$30,MATCH(E926,Rates!$A$6:$A$30,0)),0,IF(D926="Yes",INDEX(Rates!$D$6:$D$30,MATCH(E926,Rates!$A$6:$A$30,0)),INDEX(Rates!$E$6:$E$30,MATCH(E926,Rates!$A$6:$A$30,0)))),0))</f>
        <v/>
      </c>
      <c r="J926" s="23" t="str">
        <f aca="false">IF(E926="","",ROUND(F926*I926,0))</f>
        <v/>
      </c>
      <c r="K926" s="24" t="str">
        <f aca="false">IF(OR(G926="",J926=0),"",IF(MONTH(G926)=3,DATE(YEAR(G926),Settings!$C$9,Settings!$C$8),DATE(YEAR(G926),MONTH(G926)+1,Settings!$C$7)))</f>
        <v/>
      </c>
      <c r="L926" s="21"/>
      <c r="M926" s="8"/>
      <c r="N926" s="10" t="str">
        <f aca="false">IF(E926="","",IF(J926=0,"Below threshold",IF(L926="",IF(Settings!$C$11&gt;K926,"Overdue - not deposited","Pending (not yet due)"),IF(L926&lt;=K926,"Deposited on time","Deposited late"))))</f>
        <v/>
      </c>
      <c r="O926" s="25" t="str">
        <f aca="false">IF(OR(J926="",J926=0,G926=""),"",IF(N926="Deposited on time",0,IF(N926="Pending (not yet due)",0,MAX(0,(YEAR(IF(L926="",Settings!$C$11,L926))-YEAR(G926))*12+MONTH(IF(L926="",Settings!$C$11,L926))-MONTH(G926)+1))))</f>
        <v/>
      </c>
      <c r="P926" s="23" t="str">
        <f aca="false">IF(O926="","",ROUND(J926*Settings!$C$10*O926,0))</f>
        <v/>
      </c>
    </row>
    <row r="927" customFormat="false" ht="15" hidden="false" customHeight="false" outlineLevel="0" collapsed="false">
      <c r="A927" s="8"/>
      <c r="B927" s="8"/>
      <c r="C927" s="8"/>
      <c r="D927" s="8"/>
      <c r="E927" s="8"/>
      <c r="F927" s="18"/>
      <c r="G927" s="21"/>
      <c r="H927" s="11" t="str">
        <f aca="false">IF(E927="","",IFERROR(INDEX(Rates!$B$6:$B$30,MATCH(E927,Rates!$A$6:$A$30,0)),"Not in rate table"))</f>
        <v/>
      </c>
      <c r="I927" s="22" t="str">
        <f aca="false">IF(E927="","",IFERROR(IF(F927&lt;=INDEX(Rates!$C$6:$C$30,MATCH(E927,Rates!$A$6:$A$30,0)),0,IF(D927="Yes",INDEX(Rates!$D$6:$D$30,MATCH(E927,Rates!$A$6:$A$30,0)),INDEX(Rates!$E$6:$E$30,MATCH(E927,Rates!$A$6:$A$30,0)))),0))</f>
        <v/>
      </c>
      <c r="J927" s="23" t="str">
        <f aca="false">IF(E927="","",ROUND(F927*I927,0))</f>
        <v/>
      </c>
      <c r="K927" s="24" t="str">
        <f aca="false">IF(OR(G927="",J927=0),"",IF(MONTH(G927)=3,DATE(YEAR(G927),Settings!$C$9,Settings!$C$8),DATE(YEAR(G927),MONTH(G927)+1,Settings!$C$7)))</f>
        <v/>
      </c>
      <c r="L927" s="21"/>
      <c r="M927" s="8"/>
      <c r="N927" s="10" t="str">
        <f aca="false">IF(E927="","",IF(J927=0,"Below threshold",IF(L927="",IF(Settings!$C$11&gt;K927,"Overdue - not deposited","Pending (not yet due)"),IF(L927&lt;=K927,"Deposited on time","Deposited late"))))</f>
        <v/>
      </c>
      <c r="O927" s="25" t="str">
        <f aca="false">IF(OR(J927="",J927=0,G927=""),"",IF(N927="Deposited on time",0,IF(N927="Pending (not yet due)",0,MAX(0,(YEAR(IF(L927="",Settings!$C$11,L927))-YEAR(G927))*12+MONTH(IF(L927="",Settings!$C$11,L927))-MONTH(G927)+1))))</f>
        <v/>
      </c>
      <c r="P927" s="23" t="str">
        <f aca="false">IF(O927="","",ROUND(J927*Settings!$C$10*O927,0))</f>
        <v/>
      </c>
    </row>
    <row r="928" customFormat="false" ht="15" hidden="false" customHeight="false" outlineLevel="0" collapsed="false">
      <c r="A928" s="8"/>
      <c r="B928" s="8"/>
      <c r="C928" s="8"/>
      <c r="D928" s="8"/>
      <c r="E928" s="8"/>
      <c r="F928" s="18"/>
      <c r="G928" s="21"/>
      <c r="H928" s="11" t="str">
        <f aca="false">IF(E928="","",IFERROR(INDEX(Rates!$B$6:$B$30,MATCH(E928,Rates!$A$6:$A$30,0)),"Not in rate table"))</f>
        <v/>
      </c>
      <c r="I928" s="22" t="str">
        <f aca="false">IF(E928="","",IFERROR(IF(F928&lt;=INDEX(Rates!$C$6:$C$30,MATCH(E928,Rates!$A$6:$A$30,0)),0,IF(D928="Yes",INDEX(Rates!$D$6:$D$30,MATCH(E928,Rates!$A$6:$A$30,0)),INDEX(Rates!$E$6:$E$30,MATCH(E928,Rates!$A$6:$A$30,0)))),0))</f>
        <v/>
      </c>
      <c r="J928" s="23" t="str">
        <f aca="false">IF(E928="","",ROUND(F928*I928,0))</f>
        <v/>
      </c>
      <c r="K928" s="24" t="str">
        <f aca="false">IF(OR(G928="",J928=0),"",IF(MONTH(G928)=3,DATE(YEAR(G928),Settings!$C$9,Settings!$C$8),DATE(YEAR(G928),MONTH(G928)+1,Settings!$C$7)))</f>
        <v/>
      </c>
      <c r="L928" s="21"/>
      <c r="M928" s="8"/>
      <c r="N928" s="10" t="str">
        <f aca="false">IF(E928="","",IF(J928=0,"Below threshold",IF(L928="",IF(Settings!$C$11&gt;K928,"Overdue - not deposited","Pending (not yet due)"),IF(L928&lt;=K928,"Deposited on time","Deposited late"))))</f>
        <v/>
      </c>
      <c r="O928" s="25" t="str">
        <f aca="false">IF(OR(J928="",J928=0,G928=""),"",IF(N928="Deposited on time",0,IF(N928="Pending (not yet due)",0,MAX(0,(YEAR(IF(L928="",Settings!$C$11,L928))-YEAR(G928))*12+MONTH(IF(L928="",Settings!$C$11,L928))-MONTH(G928)+1))))</f>
        <v/>
      </c>
      <c r="P928" s="23" t="str">
        <f aca="false">IF(O928="","",ROUND(J928*Settings!$C$10*O928,0))</f>
        <v/>
      </c>
    </row>
    <row r="929" customFormat="false" ht="15" hidden="false" customHeight="false" outlineLevel="0" collapsed="false">
      <c r="A929" s="8"/>
      <c r="B929" s="8"/>
      <c r="C929" s="8"/>
      <c r="D929" s="8"/>
      <c r="E929" s="8"/>
      <c r="F929" s="18"/>
      <c r="G929" s="21"/>
      <c r="H929" s="11" t="str">
        <f aca="false">IF(E929="","",IFERROR(INDEX(Rates!$B$6:$B$30,MATCH(E929,Rates!$A$6:$A$30,0)),"Not in rate table"))</f>
        <v/>
      </c>
      <c r="I929" s="22" t="str">
        <f aca="false">IF(E929="","",IFERROR(IF(F929&lt;=INDEX(Rates!$C$6:$C$30,MATCH(E929,Rates!$A$6:$A$30,0)),0,IF(D929="Yes",INDEX(Rates!$D$6:$D$30,MATCH(E929,Rates!$A$6:$A$30,0)),INDEX(Rates!$E$6:$E$30,MATCH(E929,Rates!$A$6:$A$30,0)))),0))</f>
        <v/>
      </c>
      <c r="J929" s="23" t="str">
        <f aca="false">IF(E929="","",ROUND(F929*I929,0))</f>
        <v/>
      </c>
      <c r="K929" s="24" t="str">
        <f aca="false">IF(OR(G929="",J929=0),"",IF(MONTH(G929)=3,DATE(YEAR(G929),Settings!$C$9,Settings!$C$8),DATE(YEAR(G929),MONTH(G929)+1,Settings!$C$7)))</f>
        <v/>
      </c>
      <c r="L929" s="21"/>
      <c r="M929" s="8"/>
      <c r="N929" s="10" t="str">
        <f aca="false">IF(E929="","",IF(J929=0,"Below threshold",IF(L929="",IF(Settings!$C$11&gt;K929,"Overdue - not deposited","Pending (not yet due)"),IF(L929&lt;=K929,"Deposited on time","Deposited late"))))</f>
        <v/>
      </c>
      <c r="O929" s="25" t="str">
        <f aca="false">IF(OR(J929="",J929=0,G929=""),"",IF(N929="Deposited on time",0,IF(N929="Pending (not yet due)",0,MAX(0,(YEAR(IF(L929="",Settings!$C$11,L929))-YEAR(G929))*12+MONTH(IF(L929="",Settings!$C$11,L929))-MONTH(G929)+1))))</f>
        <v/>
      </c>
      <c r="P929" s="23" t="str">
        <f aca="false">IF(O929="","",ROUND(J929*Settings!$C$10*O929,0))</f>
        <v/>
      </c>
    </row>
    <row r="930" customFormat="false" ht="15" hidden="false" customHeight="false" outlineLevel="0" collapsed="false">
      <c r="A930" s="8"/>
      <c r="B930" s="8"/>
      <c r="C930" s="8"/>
      <c r="D930" s="8"/>
      <c r="E930" s="8"/>
      <c r="F930" s="18"/>
      <c r="G930" s="21"/>
      <c r="H930" s="11" t="str">
        <f aca="false">IF(E930="","",IFERROR(INDEX(Rates!$B$6:$B$30,MATCH(E930,Rates!$A$6:$A$30,0)),"Not in rate table"))</f>
        <v/>
      </c>
      <c r="I930" s="22" t="str">
        <f aca="false">IF(E930="","",IFERROR(IF(F930&lt;=INDEX(Rates!$C$6:$C$30,MATCH(E930,Rates!$A$6:$A$30,0)),0,IF(D930="Yes",INDEX(Rates!$D$6:$D$30,MATCH(E930,Rates!$A$6:$A$30,0)),INDEX(Rates!$E$6:$E$30,MATCH(E930,Rates!$A$6:$A$30,0)))),0))</f>
        <v/>
      </c>
      <c r="J930" s="23" t="str">
        <f aca="false">IF(E930="","",ROUND(F930*I930,0))</f>
        <v/>
      </c>
      <c r="K930" s="24" t="str">
        <f aca="false">IF(OR(G930="",J930=0),"",IF(MONTH(G930)=3,DATE(YEAR(G930),Settings!$C$9,Settings!$C$8),DATE(YEAR(G930),MONTH(G930)+1,Settings!$C$7)))</f>
        <v/>
      </c>
      <c r="L930" s="21"/>
      <c r="M930" s="8"/>
      <c r="N930" s="10" t="str">
        <f aca="false">IF(E930="","",IF(J930=0,"Below threshold",IF(L930="",IF(Settings!$C$11&gt;K930,"Overdue - not deposited","Pending (not yet due)"),IF(L930&lt;=K930,"Deposited on time","Deposited late"))))</f>
        <v/>
      </c>
      <c r="O930" s="25" t="str">
        <f aca="false">IF(OR(J930="",J930=0,G930=""),"",IF(N930="Deposited on time",0,IF(N930="Pending (not yet due)",0,MAX(0,(YEAR(IF(L930="",Settings!$C$11,L930))-YEAR(G930))*12+MONTH(IF(L930="",Settings!$C$11,L930))-MONTH(G930)+1))))</f>
        <v/>
      </c>
      <c r="P930" s="23" t="str">
        <f aca="false">IF(O930="","",ROUND(J930*Settings!$C$10*O930,0))</f>
        <v/>
      </c>
    </row>
    <row r="931" customFormat="false" ht="15" hidden="false" customHeight="false" outlineLevel="0" collapsed="false">
      <c r="A931" s="8"/>
      <c r="B931" s="8"/>
      <c r="C931" s="8"/>
      <c r="D931" s="8"/>
      <c r="E931" s="8"/>
      <c r="F931" s="18"/>
      <c r="G931" s="21"/>
      <c r="H931" s="11" t="str">
        <f aca="false">IF(E931="","",IFERROR(INDEX(Rates!$B$6:$B$30,MATCH(E931,Rates!$A$6:$A$30,0)),"Not in rate table"))</f>
        <v/>
      </c>
      <c r="I931" s="22" t="str">
        <f aca="false">IF(E931="","",IFERROR(IF(F931&lt;=INDEX(Rates!$C$6:$C$30,MATCH(E931,Rates!$A$6:$A$30,0)),0,IF(D931="Yes",INDEX(Rates!$D$6:$D$30,MATCH(E931,Rates!$A$6:$A$30,0)),INDEX(Rates!$E$6:$E$30,MATCH(E931,Rates!$A$6:$A$30,0)))),0))</f>
        <v/>
      </c>
      <c r="J931" s="23" t="str">
        <f aca="false">IF(E931="","",ROUND(F931*I931,0))</f>
        <v/>
      </c>
      <c r="K931" s="24" t="str">
        <f aca="false">IF(OR(G931="",J931=0),"",IF(MONTH(G931)=3,DATE(YEAR(G931),Settings!$C$9,Settings!$C$8),DATE(YEAR(G931),MONTH(G931)+1,Settings!$C$7)))</f>
        <v/>
      </c>
      <c r="L931" s="21"/>
      <c r="M931" s="8"/>
      <c r="N931" s="10" t="str">
        <f aca="false">IF(E931="","",IF(J931=0,"Below threshold",IF(L931="",IF(Settings!$C$11&gt;K931,"Overdue - not deposited","Pending (not yet due)"),IF(L931&lt;=K931,"Deposited on time","Deposited late"))))</f>
        <v/>
      </c>
      <c r="O931" s="25" t="str">
        <f aca="false">IF(OR(J931="",J931=0,G931=""),"",IF(N931="Deposited on time",0,IF(N931="Pending (not yet due)",0,MAX(0,(YEAR(IF(L931="",Settings!$C$11,L931))-YEAR(G931))*12+MONTH(IF(L931="",Settings!$C$11,L931))-MONTH(G931)+1))))</f>
        <v/>
      </c>
      <c r="P931" s="23" t="str">
        <f aca="false">IF(O931="","",ROUND(J931*Settings!$C$10*O931,0))</f>
        <v/>
      </c>
    </row>
    <row r="932" customFormat="false" ht="15" hidden="false" customHeight="false" outlineLevel="0" collapsed="false">
      <c r="A932" s="8"/>
      <c r="B932" s="8"/>
      <c r="C932" s="8"/>
      <c r="D932" s="8"/>
      <c r="E932" s="8"/>
      <c r="F932" s="18"/>
      <c r="G932" s="21"/>
      <c r="H932" s="11" t="str">
        <f aca="false">IF(E932="","",IFERROR(INDEX(Rates!$B$6:$B$30,MATCH(E932,Rates!$A$6:$A$30,0)),"Not in rate table"))</f>
        <v/>
      </c>
      <c r="I932" s="22" t="str">
        <f aca="false">IF(E932="","",IFERROR(IF(F932&lt;=INDEX(Rates!$C$6:$C$30,MATCH(E932,Rates!$A$6:$A$30,0)),0,IF(D932="Yes",INDEX(Rates!$D$6:$D$30,MATCH(E932,Rates!$A$6:$A$30,0)),INDEX(Rates!$E$6:$E$30,MATCH(E932,Rates!$A$6:$A$30,0)))),0))</f>
        <v/>
      </c>
      <c r="J932" s="23" t="str">
        <f aca="false">IF(E932="","",ROUND(F932*I932,0))</f>
        <v/>
      </c>
      <c r="K932" s="24" t="str">
        <f aca="false">IF(OR(G932="",J932=0),"",IF(MONTH(G932)=3,DATE(YEAR(G932),Settings!$C$9,Settings!$C$8),DATE(YEAR(G932),MONTH(G932)+1,Settings!$C$7)))</f>
        <v/>
      </c>
      <c r="L932" s="21"/>
      <c r="M932" s="8"/>
      <c r="N932" s="10" t="str">
        <f aca="false">IF(E932="","",IF(J932=0,"Below threshold",IF(L932="",IF(Settings!$C$11&gt;K932,"Overdue - not deposited","Pending (not yet due)"),IF(L932&lt;=K932,"Deposited on time","Deposited late"))))</f>
        <v/>
      </c>
      <c r="O932" s="25" t="str">
        <f aca="false">IF(OR(J932="",J932=0,G932=""),"",IF(N932="Deposited on time",0,IF(N932="Pending (not yet due)",0,MAX(0,(YEAR(IF(L932="",Settings!$C$11,L932))-YEAR(G932))*12+MONTH(IF(L932="",Settings!$C$11,L932))-MONTH(G932)+1))))</f>
        <v/>
      </c>
      <c r="P932" s="23" t="str">
        <f aca="false">IF(O932="","",ROUND(J932*Settings!$C$10*O932,0))</f>
        <v/>
      </c>
    </row>
    <row r="933" customFormat="false" ht="15" hidden="false" customHeight="false" outlineLevel="0" collapsed="false">
      <c r="A933" s="8"/>
      <c r="B933" s="8"/>
      <c r="C933" s="8"/>
      <c r="D933" s="8"/>
      <c r="E933" s="8"/>
      <c r="F933" s="18"/>
      <c r="G933" s="21"/>
      <c r="H933" s="11" t="str">
        <f aca="false">IF(E933="","",IFERROR(INDEX(Rates!$B$6:$B$30,MATCH(E933,Rates!$A$6:$A$30,0)),"Not in rate table"))</f>
        <v/>
      </c>
      <c r="I933" s="22" t="str">
        <f aca="false">IF(E933="","",IFERROR(IF(F933&lt;=INDEX(Rates!$C$6:$C$30,MATCH(E933,Rates!$A$6:$A$30,0)),0,IF(D933="Yes",INDEX(Rates!$D$6:$D$30,MATCH(E933,Rates!$A$6:$A$30,0)),INDEX(Rates!$E$6:$E$30,MATCH(E933,Rates!$A$6:$A$30,0)))),0))</f>
        <v/>
      </c>
      <c r="J933" s="23" t="str">
        <f aca="false">IF(E933="","",ROUND(F933*I933,0))</f>
        <v/>
      </c>
      <c r="K933" s="24" t="str">
        <f aca="false">IF(OR(G933="",J933=0),"",IF(MONTH(G933)=3,DATE(YEAR(G933),Settings!$C$9,Settings!$C$8),DATE(YEAR(G933),MONTH(G933)+1,Settings!$C$7)))</f>
        <v/>
      </c>
      <c r="L933" s="21"/>
      <c r="M933" s="8"/>
      <c r="N933" s="10" t="str">
        <f aca="false">IF(E933="","",IF(J933=0,"Below threshold",IF(L933="",IF(Settings!$C$11&gt;K933,"Overdue - not deposited","Pending (not yet due)"),IF(L933&lt;=K933,"Deposited on time","Deposited late"))))</f>
        <v/>
      </c>
      <c r="O933" s="25" t="str">
        <f aca="false">IF(OR(J933="",J933=0,G933=""),"",IF(N933="Deposited on time",0,IF(N933="Pending (not yet due)",0,MAX(0,(YEAR(IF(L933="",Settings!$C$11,L933))-YEAR(G933))*12+MONTH(IF(L933="",Settings!$C$11,L933))-MONTH(G933)+1))))</f>
        <v/>
      </c>
      <c r="P933" s="23" t="str">
        <f aca="false">IF(O933="","",ROUND(J933*Settings!$C$10*O933,0))</f>
        <v/>
      </c>
    </row>
    <row r="934" customFormat="false" ht="15" hidden="false" customHeight="false" outlineLevel="0" collapsed="false">
      <c r="A934" s="8"/>
      <c r="B934" s="8"/>
      <c r="C934" s="8"/>
      <c r="D934" s="8"/>
      <c r="E934" s="8"/>
      <c r="F934" s="18"/>
      <c r="G934" s="21"/>
      <c r="H934" s="11" t="str">
        <f aca="false">IF(E934="","",IFERROR(INDEX(Rates!$B$6:$B$30,MATCH(E934,Rates!$A$6:$A$30,0)),"Not in rate table"))</f>
        <v/>
      </c>
      <c r="I934" s="22" t="str">
        <f aca="false">IF(E934="","",IFERROR(IF(F934&lt;=INDEX(Rates!$C$6:$C$30,MATCH(E934,Rates!$A$6:$A$30,0)),0,IF(D934="Yes",INDEX(Rates!$D$6:$D$30,MATCH(E934,Rates!$A$6:$A$30,0)),INDEX(Rates!$E$6:$E$30,MATCH(E934,Rates!$A$6:$A$30,0)))),0))</f>
        <v/>
      </c>
      <c r="J934" s="23" t="str">
        <f aca="false">IF(E934="","",ROUND(F934*I934,0))</f>
        <v/>
      </c>
      <c r="K934" s="24" t="str">
        <f aca="false">IF(OR(G934="",J934=0),"",IF(MONTH(G934)=3,DATE(YEAR(G934),Settings!$C$9,Settings!$C$8),DATE(YEAR(G934),MONTH(G934)+1,Settings!$C$7)))</f>
        <v/>
      </c>
      <c r="L934" s="21"/>
      <c r="M934" s="8"/>
      <c r="N934" s="10" t="str">
        <f aca="false">IF(E934="","",IF(J934=0,"Below threshold",IF(L934="",IF(Settings!$C$11&gt;K934,"Overdue - not deposited","Pending (not yet due)"),IF(L934&lt;=K934,"Deposited on time","Deposited late"))))</f>
        <v/>
      </c>
      <c r="O934" s="25" t="str">
        <f aca="false">IF(OR(J934="",J934=0,G934=""),"",IF(N934="Deposited on time",0,IF(N934="Pending (not yet due)",0,MAX(0,(YEAR(IF(L934="",Settings!$C$11,L934))-YEAR(G934))*12+MONTH(IF(L934="",Settings!$C$11,L934))-MONTH(G934)+1))))</f>
        <v/>
      </c>
      <c r="P934" s="23" t="str">
        <f aca="false">IF(O934="","",ROUND(J934*Settings!$C$10*O934,0))</f>
        <v/>
      </c>
    </row>
    <row r="935" customFormat="false" ht="15" hidden="false" customHeight="false" outlineLevel="0" collapsed="false">
      <c r="A935" s="8"/>
      <c r="B935" s="8"/>
      <c r="C935" s="8"/>
      <c r="D935" s="8"/>
      <c r="E935" s="8"/>
      <c r="F935" s="18"/>
      <c r="G935" s="21"/>
      <c r="H935" s="11" t="str">
        <f aca="false">IF(E935="","",IFERROR(INDEX(Rates!$B$6:$B$30,MATCH(E935,Rates!$A$6:$A$30,0)),"Not in rate table"))</f>
        <v/>
      </c>
      <c r="I935" s="22" t="str">
        <f aca="false">IF(E935="","",IFERROR(IF(F935&lt;=INDEX(Rates!$C$6:$C$30,MATCH(E935,Rates!$A$6:$A$30,0)),0,IF(D935="Yes",INDEX(Rates!$D$6:$D$30,MATCH(E935,Rates!$A$6:$A$30,0)),INDEX(Rates!$E$6:$E$30,MATCH(E935,Rates!$A$6:$A$30,0)))),0))</f>
        <v/>
      </c>
      <c r="J935" s="23" t="str">
        <f aca="false">IF(E935="","",ROUND(F935*I935,0))</f>
        <v/>
      </c>
      <c r="K935" s="24" t="str">
        <f aca="false">IF(OR(G935="",J935=0),"",IF(MONTH(G935)=3,DATE(YEAR(G935),Settings!$C$9,Settings!$C$8),DATE(YEAR(G935),MONTH(G935)+1,Settings!$C$7)))</f>
        <v/>
      </c>
      <c r="L935" s="21"/>
      <c r="M935" s="8"/>
      <c r="N935" s="10" t="str">
        <f aca="false">IF(E935="","",IF(J935=0,"Below threshold",IF(L935="",IF(Settings!$C$11&gt;K935,"Overdue - not deposited","Pending (not yet due)"),IF(L935&lt;=K935,"Deposited on time","Deposited late"))))</f>
        <v/>
      </c>
      <c r="O935" s="25" t="str">
        <f aca="false">IF(OR(J935="",J935=0,G935=""),"",IF(N935="Deposited on time",0,IF(N935="Pending (not yet due)",0,MAX(0,(YEAR(IF(L935="",Settings!$C$11,L935))-YEAR(G935))*12+MONTH(IF(L935="",Settings!$C$11,L935))-MONTH(G935)+1))))</f>
        <v/>
      </c>
      <c r="P935" s="23" t="str">
        <f aca="false">IF(O935="","",ROUND(J935*Settings!$C$10*O935,0))</f>
        <v/>
      </c>
    </row>
    <row r="936" customFormat="false" ht="15" hidden="false" customHeight="false" outlineLevel="0" collapsed="false">
      <c r="A936" s="8"/>
      <c r="B936" s="8"/>
      <c r="C936" s="8"/>
      <c r="D936" s="8"/>
      <c r="E936" s="8"/>
      <c r="F936" s="18"/>
      <c r="G936" s="21"/>
      <c r="H936" s="11" t="str">
        <f aca="false">IF(E936="","",IFERROR(INDEX(Rates!$B$6:$B$30,MATCH(E936,Rates!$A$6:$A$30,0)),"Not in rate table"))</f>
        <v/>
      </c>
      <c r="I936" s="22" t="str">
        <f aca="false">IF(E936="","",IFERROR(IF(F936&lt;=INDEX(Rates!$C$6:$C$30,MATCH(E936,Rates!$A$6:$A$30,0)),0,IF(D936="Yes",INDEX(Rates!$D$6:$D$30,MATCH(E936,Rates!$A$6:$A$30,0)),INDEX(Rates!$E$6:$E$30,MATCH(E936,Rates!$A$6:$A$30,0)))),0))</f>
        <v/>
      </c>
      <c r="J936" s="23" t="str">
        <f aca="false">IF(E936="","",ROUND(F936*I936,0))</f>
        <v/>
      </c>
      <c r="K936" s="24" t="str">
        <f aca="false">IF(OR(G936="",J936=0),"",IF(MONTH(G936)=3,DATE(YEAR(G936),Settings!$C$9,Settings!$C$8),DATE(YEAR(G936),MONTH(G936)+1,Settings!$C$7)))</f>
        <v/>
      </c>
      <c r="L936" s="21"/>
      <c r="M936" s="8"/>
      <c r="N936" s="10" t="str">
        <f aca="false">IF(E936="","",IF(J936=0,"Below threshold",IF(L936="",IF(Settings!$C$11&gt;K936,"Overdue - not deposited","Pending (not yet due)"),IF(L936&lt;=K936,"Deposited on time","Deposited late"))))</f>
        <v/>
      </c>
      <c r="O936" s="25" t="str">
        <f aca="false">IF(OR(J936="",J936=0,G936=""),"",IF(N936="Deposited on time",0,IF(N936="Pending (not yet due)",0,MAX(0,(YEAR(IF(L936="",Settings!$C$11,L936))-YEAR(G936))*12+MONTH(IF(L936="",Settings!$C$11,L936))-MONTH(G936)+1))))</f>
        <v/>
      </c>
      <c r="P936" s="23" t="str">
        <f aca="false">IF(O936="","",ROUND(J936*Settings!$C$10*O936,0))</f>
        <v/>
      </c>
    </row>
    <row r="937" customFormat="false" ht="15" hidden="false" customHeight="false" outlineLevel="0" collapsed="false">
      <c r="A937" s="8"/>
      <c r="B937" s="8"/>
      <c r="C937" s="8"/>
      <c r="D937" s="8"/>
      <c r="E937" s="8"/>
      <c r="F937" s="18"/>
      <c r="G937" s="21"/>
      <c r="H937" s="11" t="str">
        <f aca="false">IF(E937="","",IFERROR(INDEX(Rates!$B$6:$B$30,MATCH(E937,Rates!$A$6:$A$30,0)),"Not in rate table"))</f>
        <v/>
      </c>
      <c r="I937" s="22" t="str">
        <f aca="false">IF(E937="","",IFERROR(IF(F937&lt;=INDEX(Rates!$C$6:$C$30,MATCH(E937,Rates!$A$6:$A$30,0)),0,IF(D937="Yes",INDEX(Rates!$D$6:$D$30,MATCH(E937,Rates!$A$6:$A$30,0)),INDEX(Rates!$E$6:$E$30,MATCH(E937,Rates!$A$6:$A$30,0)))),0))</f>
        <v/>
      </c>
      <c r="J937" s="23" t="str">
        <f aca="false">IF(E937="","",ROUND(F937*I937,0))</f>
        <v/>
      </c>
      <c r="K937" s="24" t="str">
        <f aca="false">IF(OR(G937="",J937=0),"",IF(MONTH(G937)=3,DATE(YEAR(G937),Settings!$C$9,Settings!$C$8),DATE(YEAR(G937),MONTH(G937)+1,Settings!$C$7)))</f>
        <v/>
      </c>
      <c r="L937" s="21"/>
      <c r="M937" s="8"/>
      <c r="N937" s="10" t="str">
        <f aca="false">IF(E937="","",IF(J937=0,"Below threshold",IF(L937="",IF(Settings!$C$11&gt;K937,"Overdue - not deposited","Pending (not yet due)"),IF(L937&lt;=K937,"Deposited on time","Deposited late"))))</f>
        <v/>
      </c>
      <c r="O937" s="25" t="str">
        <f aca="false">IF(OR(J937="",J937=0,G937=""),"",IF(N937="Deposited on time",0,IF(N937="Pending (not yet due)",0,MAX(0,(YEAR(IF(L937="",Settings!$C$11,L937))-YEAR(G937))*12+MONTH(IF(L937="",Settings!$C$11,L937))-MONTH(G937)+1))))</f>
        <v/>
      </c>
      <c r="P937" s="23" t="str">
        <f aca="false">IF(O937="","",ROUND(J937*Settings!$C$10*O937,0))</f>
        <v/>
      </c>
    </row>
    <row r="938" customFormat="false" ht="15" hidden="false" customHeight="false" outlineLevel="0" collapsed="false">
      <c r="A938" s="8"/>
      <c r="B938" s="8"/>
      <c r="C938" s="8"/>
      <c r="D938" s="8"/>
      <c r="E938" s="8"/>
      <c r="F938" s="18"/>
      <c r="G938" s="21"/>
      <c r="H938" s="11" t="str">
        <f aca="false">IF(E938="","",IFERROR(INDEX(Rates!$B$6:$B$30,MATCH(E938,Rates!$A$6:$A$30,0)),"Not in rate table"))</f>
        <v/>
      </c>
      <c r="I938" s="22" t="str">
        <f aca="false">IF(E938="","",IFERROR(IF(F938&lt;=INDEX(Rates!$C$6:$C$30,MATCH(E938,Rates!$A$6:$A$30,0)),0,IF(D938="Yes",INDEX(Rates!$D$6:$D$30,MATCH(E938,Rates!$A$6:$A$30,0)),INDEX(Rates!$E$6:$E$30,MATCH(E938,Rates!$A$6:$A$30,0)))),0))</f>
        <v/>
      </c>
      <c r="J938" s="23" t="str">
        <f aca="false">IF(E938="","",ROUND(F938*I938,0))</f>
        <v/>
      </c>
      <c r="K938" s="24" t="str">
        <f aca="false">IF(OR(G938="",J938=0),"",IF(MONTH(G938)=3,DATE(YEAR(G938),Settings!$C$9,Settings!$C$8),DATE(YEAR(G938),MONTH(G938)+1,Settings!$C$7)))</f>
        <v/>
      </c>
      <c r="L938" s="21"/>
      <c r="M938" s="8"/>
      <c r="N938" s="10" t="str">
        <f aca="false">IF(E938="","",IF(J938=0,"Below threshold",IF(L938="",IF(Settings!$C$11&gt;K938,"Overdue - not deposited","Pending (not yet due)"),IF(L938&lt;=K938,"Deposited on time","Deposited late"))))</f>
        <v/>
      </c>
      <c r="O938" s="25" t="str">
        <f aca="false">IF(OR(J938="",J938=0,G938=""),"",IF(N938="Deposited on time",0,IF(N938="Pending (not yet due)",0,MAX(0,(YEAR(IF(L938="",Settings!$C$11,L938))-YEAR(G938))*12+MONTH(IF(L938="",Settings!$C$11,L938))-MONTH(G938)+1))))</f>
        <v/>
      </c>
      <c r="P938" s="23" t="str">
        <f aca="false">IF(O938="","",ROUND(J938*Settings!$C$10*O938,0))</f>
        <v/>
      </c>
    </row>
    <row r="939" customFormat="false" ht="15" hidden="false" customHeight="false" outlineLevel="0" collapsed="false">
      <c r="A939" s="8"/>
      <c r="B939" s="8"/>
      <c r="C939" s="8"/>
      <c r="D939" s="8"/>
      <c r="E939" s="8"/>
      <c r="F939" s="18"/>
      <c r="G939" s="21"/>
      <c r="H939" s="11" t="str">
        <f aca="false">IF(E939="","",IFERROR(INDEX(Rates!$B$6:$B$30,MATCH(E939,Rates!$A$6:$A$30,0)),"Not in rate table"))</f>
        <v/>
      </c>
      <c r="I939" s="22" t="str">
        <f aca="false">IF(E939="","",IFERROR(IF(F939&lt;=INDEX(Rates!$C$6:$C$30,MATCH(E939,Rates!$A$6:$A$30,0)),0,IF(D939="Yes",INDEX(Rates!$D$6:$D$30,MATCH(E939,Rates!$A$6:$A$30,0)),INDEX(Rates!$E$6:$E$30,MATCH(E939,Rates!$A$6:$A$30,0)))),0))</f>
        <v/>
      </c>
      <c r="J939" s="23" t="str">
        <f aca="false">IF(E939="","",ROUND(F939*I939,0))</f>
        <v/>
      </c>
      <c r="K939" s="24" t="str">
        <f aca="false">IF(OR(G939="",J939=0),"",IF(MONTH(G939)=3,DATE(YEAR(G939),Settings!$C$9,Settings!$C$8),DATE(YEAR(G939),MONTH(G939)+1,Settings!$C$7)))</f>
        <v/>
      </c>
      <c r="L939" s="21"/>
      <c r="M939" s="8"/>
      <c r="N939" s="10" t="str">
        <f aca="false">IF(E939="","",IF(J939=0,"Below threshold",IF(L939="",IF(Settings!$C$11&gt;K939,"Overdue - not deposited","Pending (not yet due)"),IF(L939&lt;=K939,"Deposited on time","Deposited late"))))</f>
        <v/>
      </c>
      <c r="O939" s="25" t="str">
        <f aca="false">IF(OR(J939="",J939=0,G939=""),"",IF(N939="Deposited on time",0,IF(N939="Pending (not yet due)",0,MAX(0,(YEAR(IF(L939="",Settings!$C$11,L939))-YEAR(G939))*12+MONTH(IF(L939="",Settings!$C$11,L939))-MONTH(G939)+1))))</f>
        <v/>
      </c>
      <c r="P939" s="23" t="str">
        <f aca="false">IF(O939="","",ROUND(J939*Settings!$C$10*O939,0))</f>
        <v/>
      </c>
    </row>
    <row r="940" customFormat="false" ht="15" hidden="false" customHeight="false" outlineLevel="0" collapsed="false">
      <c r="A940" s="8"/>
      <c r="B940" s="8"/>
      <c r="C940" s="8"/>
      <c r="D940" s="8"/>
      <c r="E940" s="8"/>
      <c r="F940" s="18"/>
      <c r="G940" s="21"/>
      <c r="H940" s="11" t="str">
        <f aca="false">IF(E940="","",IFERROR(INDEX(Rates!$B$6:$B$30,MATCH(E940,Rates!$A$6:$A$30,0)),"Not in rate table"))</f>
        <v/>
      </c>
      <c r="I940" s="22" t="str">
        <f aca="false">IF(E940="","",IFERROR(IF(F940&lt;=INDEX(Rates!$C$6:$C$30,MATCH(E940,Rates!$A$6:$A$30,0)),0,IF(D940="Yes",INDEX(Rates!$D$6:$D$30,MATCH(E940,Rates!$A$6:$A$30,0)),INDEX(Rates!$E$6:$E$30,MATCH(E940,Rates!$A$6:$A$30,0)))),0))</f>
        <v/>
      </c>
      <c r="J940" s="23" t="str">
        <f aca="false">IF(E940="","",ROUND(F940*I940,0))</f>
        <v/>
      </c>
      <c r="K940" s="24" t="str">
        <f aca="false">IF(OR(G940="",J940=0),"",IF(MONTH(G940)=3,DATE(YEAR(G940),Settings!$C$9,Settings!$C$8),DATE(YEAR(G940),MONTH(G940)+1,Settings!$C$7)))</f>
        <v/>
      </c>
      <c r="L940" s="21"/>
      <c r="M940" s="8"/>
      <c r="N940" s="10" t="str">
        <f aca="false">IF(E940="","",IF(J940=0,"Below threshold",IF(L940="",IF(Settings!$C$11&gt;K940,"Overdue - not deposited","Pending (not yet due)"),IF(L940&lt;=K940,"Deposited on time","Deposited late"))))</f>
        <v/>
      </c>
      <c r="O940" s="25" t="str">
        <f aca="false">IF(OR(J940="",J940=0,G940=""),"",IF(N940="Deposited on time",0,IF(N940="Pending (not yet due)",0,MAX(0,(YEAR(IF(L940="",Settings!$C$11,L940))-YEAR(G940))*12+MONTH(IF(L940="",Settings!$C$11,L940))-MONTH(G940)+1))))</f>
        <v/>
      </c>
      <c r="P940" s="23" t="str">
        <f aca="false">IF(O940="","",ROUND(J940*Settings!$C$10*O940,0))</f>
        <v/>
      </c>
    </row>
    <row r="941" customFormat="false" ht="15" hidden="false" customHeight="false" outlineLevel="0" collapsed="false">
      <c r="A941" s="8"/>
      <c r="B941" s="8"/>
      <c r="C941" s="8"/>
      <c r="D941" s="8"/>
      <c r="E941" s="8"/>
      <c r="F941" s="18"/>
      <c r="G941" s="21"/>
      <c r="H941" s="11" t="str">
        <f aca="false">IF(E941="","",IFERROR(INDEX(Rates!$B$6:$B$30,MATCH(E941,Rates!$A$6:$A$30,0)),"Not in rate table"))</f>
        <v/>
      </c>
      <c r="I941" s="22" t="str">
        <f aca="false">IF(E941="","",IFERROR(IF(F941&lt;=INDEX(Rates!$C$6:$C$30,MATCH(E941,Rates!$A$6:$A$30,0)),0,IF(D941="Yes",INDEX(Rates!$D$6:$D$30,MATCH(E941,Rates!$A$6:$A$30,0)),INDEX(Rates!$E$6:$E$30,MATCH(E941,Rates!$A$6:$A$30,0)))),0))</f>
        <v/>
      </c>
      <c r="J941" s="23" t="str">
        <f aca="false">IF(E941="","",ROUND(F941*I941,0))</f>
        <v/>
      </c>
      <c r="K941" s="24" t="str">
        <f aca="false">IF(OR(G941="",J941=0),"",IF(MONTH(G941)=3,DATE(YEAR(G941),Settings!$C$9,Settings!$C$8),DATE(YEAR(G941),MONTH(G941)+1,Settings!$C$7)))</f>
        <v/>
      </c>
      <c r="L941" s="21"/>
      <c r="M941" s="8"/>
      <c r="N941" s="10" t="str">
        <f aca="false">IF(E941="","",IF(J941=0,"Below threshold",IF(L941="",IF(Settings!$C$11&gt;K941,"Overdue - not deposited","Pending (not yet due)"),IF(L941&lt;=K941,"Deposited on time","Deposited late"))))</f>
        <v/>
      </c>
      <c r="O941" s="25" t="str">
        <f aca="false">IF(OR(J941="",J941=0,G941=""),"",IF(N941="Deposited on time",0,IF(N941="Pending (not yet due)",0,MAX(0,(YEAR(IF(L941="",Settings!$C$11,L941))-YEAR(G941))*12+MONTH(IF(L941="",Settings!$C$11,L941))-MONTH(G941)+1))))</f>
        <v/>
      </c>
      <c r="P941" s="23" t="str">
        <f aca="false">IF(O941="","",ROUND(J941*Settings!$C$10*O941,0))</f>
        <v/>
      </c>
    </row>
    <row r="942" customFormat="false" ht="15" hidden="false" customHeight="false" outlineLevel="0" collapsed="false">
      <c r="A942" s="8"/>
      <c r="B942" s="8"/>
      <c r="C942" s="8"/>
      <c r="D942" s="8"/>
      <c r="E942" s="8"/>
      <c r="F942" s="18"/>
      <c r="G942" s="21"/>
      <c r="H942" s="11" t="str">
        <f aca="false">IF(E942="","",IFERROR(INDEX(Rates!$B$6:$B$30,MATCH(E942,Rates!$A$6:$A$30,0)),"Not in rate table"))</f>
        <v/>
      </c>
      <c r="I942" s="22" t="str">
        <f aca="false">IF(E942="","",IFERROR(IF(F942&lt;=INDEX(Rates!$C$6:$C$30,MATCH(E942,Rates!$A$6:$A$30,0)),0,IF(D942="Yes",INDEX(Rates!$D$6:$D$30,MATCH(E942,Rates!$A$6:$A$30,0)),INDEX(Rates!$E$6:$E$30,MATCH(E942,Rates!$A$6:$A$30,0)))),0))</f>
        <v/>
      </c>
      <c r="J942" s="23" t="str">
        <f aca="false">IF(E942="","",ROUND(F942*I942,0))</f>
        <v/>
      </c>
      <c r="K942" s="24" t="str">
        <f aca="false">IF(OR(G942="",J942=0),"",IF(MONTH(G942)=3,DATE(YEAR(G942),Settings!$C$9,Settings!$C$8),DATE(YEAR(G942),MONTH(G942)+1,Settings!$C$7)))</f>
        <v/>
      </c>
      <c r="L942" s="21"/>
      <c r="M942" s="8"/>
      <c r="N942" s="10" t="str">
        <f aca="false">IF(E942="","",IF(J942=0,"Below threshold",IF(L942="",IF(Settings!$C$11&gt;K942,"Overdue - not deposited","Pending (not yet due)"),IF(L942&lt;=K942,"Deposited on time","Deposited late"))))</f>
        <v/>
      </c>
      <c r="O942" s="25" t="str">
        <f aca="false">IF(OR(J942="",J942=0,G942=""),"",IF(N942="Deposited on time",0,IF(N942="Pending (not yet due)",0,MAX(0,(YEAR(IF(L942="",Settings!$C$11,L942))-YEAR(G942))*12+MONTH(IF(L942="",Settings!$C$11,L942))-MONTH(G942)+1))))</f>
        <v/>
      </c>
      <c r="P942" s="23" t="str">
        <f aca="false">IF(O942="","",ROUND(J942*Settings!$C$10*O942,0))</f>
        <v/>
      </c>
    </row>
    <row r="943" customFormat="false" ht="15" hidden="false" customHeight="false" outlineLevel="0" collapsed="false">
      <c r="A943" s="8"/>
      <c r="B943" s="8"/>
      <c r="C943" s="8"/>
      <c r="D943" s="8"/>
      <c r="E943" s="8"/>
      <c r="F943" s="18"/>
      <c r="G943" s="21"/>
      <c r="H943" s="11" t="str">
        <f aca="false">IF(E943="","",IFERROR(INDEX(Rates!$B$6:$B$30,MATCH(E943,Rates!$A$6:$A$30,0)),"Not in rate table"))</f>
        <v/>
      </c>
      <c r="I943" s="22" t="str">
        <f aca="false">IF(E943="","",IFERROR(IF(F943&lt;=INDEX(Rates!$C$6:$C$30,MATCH(E943,Rates!$A$6:$A$30,0)),0,IF(D943="Yes",INDEX(Rates!$D$6:$D$30,MATCH(E943,Rates!$A$6:$A$30,0)),INDEX(Rates!$E$6:$E$30,MATCH(E943,Rates!$A$6:$A$30,0)))),0))</f>
        <v/>
      </c>
      <c r="J943" s="23" t="str">
        <f aca="false">IF(E943="","",ROUND(F943*I943,0))</f>
        <v/>
      </c>
      <c r="K943" s="24" t="str">
        <f aca="false">IF(OR(G943="",J943=0),"",IF(MONTH(G943)=3,DATE(YEAR(G943),Settings!$C$9,Settings!$C$8),DATE(YEAR(G943),MONTH(G943)+1,Settings!$C$7)))</f>
        <v/>
      </c>
      <c r="L943" s="21"/>
      <c r="M943" s="8"/>
      <c r="N943" s="10" t="str">
        <f aca="false">IF(E943="","",IF(J943=0,"Below threshold",IF(L943="",IF(Settings!$C$11&gt;K943,"Overdue - not deposited","Pending (not yet due)"),IF(L943&lt;=K943,"Deposited on time","Deposited late"))))</f>
        <v/>
      </c>
      <c r="O943" s="25" t="str">
        <f aca="false">IF(OR(J943="",J943=0,G943=""),"",IF(N943="Deposited on time",0,IF(N943="Pending (not yet due)",0,MAX(0,(YEAR(IF(L943="",Settings!$C$11,L943))-YEAR(G943))*12+MONTH(IF(L943="",Settings!$C$11,L943))-MONTH(G943)+1))))</f>
        <v/>
      </c>
      <c r="P943" s="23" t="str">
        <f aca="false">IF(O943="","",ROUND(J943*Settings!$C$10*O943,0))</f>
        <v/>
      </c>
    </row>
    <row r="944" customFormat="false" ht="15" hidden="false" customHeight="false" outlineLevel="0" collapsed="false">
      <c r="A944" s="8"/>
      <c r="B944" s="8"/>
      <c r="C944" s="8"/>
      <c r="D944" s="8"/>
      <c r="E944" s="8"/>
      <c r="F944" s="18"/>
      <c r="G944" s="21"/>
      <c r="H944" s="11" t="str">
        <f aca="false">IF(E944="","",IFERROR(INDEX(Rates!$B$6:$B$30,MATCH(E944,Rates!$A$6:$A$30,0)),"Not in rate table"))</f>
        <v/>
      </c>
      <c r="I944" s="22" t="str">
        <f aca="false">IF(E944="","",IFERROR(IF(F944&lt;=INDEX(Rates!$C$6:$C$30,MATCH(E944,Rates!$A$6:$A$30,0)),0,IF(D944="Yes",INDEX(Rates!$D$6:$D$30,MATCH(E944,Rates!$A$6:$A$30,0)),INDEX(Rates!$E$6:$E$30,MATCH(E944,Rates!$A$6:$A$30,0)))),0))</f>
        <v/>
      </c>
      <c r="J944" s="23" t="str">
        <f aca="false">IF(E944="","",ROUND(F944*I944,0))</f>
        <v/>
      </c>
      <c r="K944" s="24" t="str">
        <f aca="false">IF(OR(G944="",J944=0),"",IF(MONTH(G944)=3,DATE(YEAR(G944),Settings!$C$9,Settings!$C$8),DATE(YEAR(G944),MONTH(G944)+1,Settings!$C$7)))</f>
        <v/>
      </c>
      <c r="L944" s="21"/>
      <c r="M944" s="8"/>
      <c r="N944" s="10" t="str">
        <f aca="false">IF(E944="","",IF(J944=0,"Below threshold",IF(L944="",IF(Settings!$C$11&gt;K944,"Overdue - not deposited","Pending (not yet due)"),IF(L944&lt;=K944,"Deposited on time","Deposited late"))))</f>
        <v/>
      </c>
      <c r="O944" s="25" t="str">
        <f aca="false">IF(OR(J944="",J944=0,G944=""),"",IF(N944="Deposited on time",0,IF(N944="Pending (not yet due)",0,MAX(0,(YEAR(IF(L944="",Settings!$C$11,L944))-YEAR(G944))*12+MONTH(IF(L944="",Settings!$C$11,L944))-MONTH(G944)+1))))</f>
        <v/>
      </c>
      <c r="P944" s="23" t="str">
        <f aca="false">IF(O944="","",ROUND(J944*Settings!$C$10*O944,0))</f>
        <v/>
      </c>
    </row>
    <row r="945" customFormat="false" ht="15" hidden="false" customHeight="false" outlineLevel="0" collapsed="false">
      <c r="A945" s="8"/>
      <c r="B945" s="8"/>
      <c r="C945" s="8"/>
      <c r="D945" s="8"/>
      <c r="E945" s="8"/>
      <c r="F945" s="18"/>
      <c r="G945" s="21"/>
      <c r="H945" s="11" t="str">
        <f aca="false">IF(E945="","",IFERROR(INDEX(Rates!$B$6:$B$30,MATCH(E945,Rates!$A$6:$A$30,0)),"Not in rate table"))</f>
        <v/>
      </c>
      <c r="I945" s="22" t="str">
        <f aca="false">IF(E945="","",IFERROR(IF(F945&lt;=INDEX(Rates!$C$6:$C$30,MATCH(E945,Rates!$A$6:$A$30,0)),0,IF(D945="Yes",INDEX(Rates!$D$6:$D$30,MATCH(E945,Rates!$A$6:$A$30,0)),INDEX(Rates!$E$6:$E$30,MATCH(E945,Rates!$A$6:$A$30,0)))),0))</f>
        <v/>
      </c>
      <c r="J945" s="23" t="str">
        <f aca="false">IF(E945="","",ROUND(F945*I945,0))</f>
        <v/>
      </c>
      <c r="K945" s="24" t="str">
        <f aca="false">IF(OR(G945="",J945=0),"",IF(MONTH(G945)=3,DATE(YEAR(G945),Settings!$C$9,Settings!$C$8),DATE(YEAR(G945),MONTH(G945)+1,Settings!$C$7)))</f>
        <v/>
      </c>
      <c r="L945" s="21"/>
      <c r="M945" s="8"/>
      <c r="N945" s="10" t="str">
        <f aca="false">IF(E945="","",IF(J945=0,"Below threshold",IF(L945="",IF(Settings!$C$11&gt;K945,"Overdue - not deposited","Pending (not yet due)"),IF(L945&lt;=K945,"Deposited on time","Deposited late"))))</f>
        <v/>
      </c>
      <c r="O945" s="25" t="str">
        <f aca="false">IF(OR(J945="",J945=0,G945=""),"",IF(N945="Deposited on time",0,IF(N945="Pending (not yet due)",0,MAX(0,(YEAR(IF(L945="",Settings!$C$11,L945))-YEAR(G945))*12+MONTH(IF(L945="",Settings!$C$11,L945))-MONTH(G945)+1))))</f>
        <v/>
      </c>
      <c r="P945" s="23" t="str">
        <f aca="false">IF(O945="","",ROUND(J945*Settings!$C$10*O945,0))</f>
        <v/>
      </c>
    </row>
    <row r="946" customFormat="false" ht="15" hidden="false" customHeight="false" outlineLevel="0" collapsed="false">
      <c r="A946" s="8"/>
      <c r="B946" s="8"/>
      <c r="C946" s="8"/>
      <c r="D946" s="8"/>
      <c r="E946" s="8"/>
      <c r="F946" s="18"/>
      <c r="G946" s="21"/>
      <c r="H946" s="11" t="str">
        <f aca="false">IF(E946="","",IFERROR(INDEX(Rates!$B$6:$B$30,MATCH(E946,Rates!$A$6:$A$30,0)),"Not in rate table"))</f>
        <v/>
      </c>
      <c r="I946" s="22" t="str">
        <f aca="false">IF(E946="","",IFERROR(IF(F946&lt;=INDEX(Rates!$C$6:$C$30,MATCH(E946,Rates!$A$6:$A$30,0)),0,IF(D946="Yes",INDEX(Rates!$D$6:$D$30,MATCH(E946,Rates!$A$6:$A$30,0)),INDEX(Rates!$E$6:$E$30,MATCH(E946,Rates!$A$6:$A$30,0)))),0))</f>
        <v/>
      </c>
      <c r="J946" s="23" t="str">
        <f aca="false">IF(E946="","",ROUND(F946*I946,0))</f>
        <v/>
      </c>
      <c r="K946" s="24" t="str">
        <f aca="false">IF(OR(G946="",J946=0),"",IF(MONTH(G946)=3,DATE(YEAR(G946),Settings!$C$9,Settings!$C$8),DATE(YEAR(G946),MONTH(G946)+1,Settings!$C$7)))</f>
        <v/>
      </c>
      <c r="L946" s="21"/>
      <c r="M946" s="8"/>
      <c r="N946" s="10" t="str">
        <f aca="false">IF(E946="","",IF(J946=0,"Below threshold",IF(L946="",IF(Settings!$C$11&gt;K946,"Overdue - not deposited","Pending (not yet due)"),IF(L946&lt;=K946,"Deposited on time","Deposited late"))))</f>
        <v/>
      </c>
      <c r="O946" s="25" t="str">
        <f aca="false">IF(OR(J946="",J946=0,G946=""),"",IF(N946="Deposited on time",0,IF(N946="Pending (not yet due)",0,MAX(0,(YEAR(IF(L946="",Settings!$C$11,L946))-YEAR(G946))*12+MONTH(IF(L946="",Settings!$C$11,L946))-MONTH(G946)+1))))</f>
        <v/>
      </c>
      <c r="P946" s="23" t="str">
        <f aca="false">IF(O946="","",ROUND(J946*Settings!$C$10*O946,0))</f>
        <v/>
      </c>
    </row>
    <row r="947" customFormat="false" ht="15" hidden="false" customHeight="false" outlineLevel="0" collapsed="false">
      <c r="A947" s="8"/>
      <c r="B947" s="8"/>
      <c r="C947" s="8"/>
      <c r="D947" s="8"/>
      <c r="E947" s="8"/>
      <c r="F947" s="18"/>
      <c r="G947" s="21"/>
      <c r="H947" s="11" t="str">
        <f aca="false">IF(E947="","",IFERROR(INDEX(Rates!$B$6:$B$30,MATCH(E947,Rates!$A$6:$A$30,0)),"Not in rate table"))</f>
        <v/>
      </c>
      <c r="I947" s="22" t="str">
        <f aca="false">IF(E947="","",IFERROR(IF(F947&lt;=INDEX(Rates!$C$6:$C$30,MATCH(E947,Rates!$A$6:$A$30,0)),0,IF(D947="Yes",INDEX(Rates!$D$6:$D$30,MATCH(E947,Rates!$A$6:$A$30,0)),INDEX(Rates!$E$6:$E$30,MATCH(E947,Rates!$A$6:$A$30,0)))),0))</f>
        <v/>
      </c>
      <c r="J947" s="23" t="str">
        <f aca="false">IF(E947="","",ROUND(F947*I947,0))</f>
        <v/>
      </c>
      <c r="K947" s="24" t="str">
        <f aca="false">IF(OR(G947="",J947=0),"",IF(MONTH(G947)=3,DATE(YEAR(G947),Settings!$C$9,Settings!$C$8),DATE(YEAR(G947),MONTH(G947)+1,Settings!$C$7)))</f>
        <v/>
      </c>
      <c r="L947" s="21"/>
      <c r="M947" s="8"/>
      <c r="N947" s="10" t="str">
        <f aca="false">IF(E947="","",IF(J947=0,"Below threshold",IF(L947="",IF(Settings!$C$11&gt;K947,"Overdue - not deposited","Pending (not yet due)"),IF(L947&lt;=K947,"Deposited on time","Deposited late"))))</f>
        <v/>
      </c>
      <c r="O947" s="25" t="str">
        <f aca="false">IF(OR(J947="",J947=0,G947=""),"",IF(N947="Deposited on time",0,IF(N947="Pending (not yet due)",0,MAX(0,(YEAR(IF(L947="",Settings!$C$11,L947))-YEAR(G947))*12+MONTH(IF(L947="",Settings!$C$11,L947))-MONTH(G947)+1))))</f>
        <v/>
      </c>
      <c r="P947" s="23" t="str">
        <f aca="false">IF(O947="","",ROUND(J947*Settings!$C$10*O947,0))</f>
        <v/>
      </c>
    </row>
    <row r="948" customFormat="false" ht="15" hidden="false" customHeight="false" outlineLevel="0" collapsed="false">
      <c r="A948" s="8"/>
      <c r="B948" s="8"/>
      <c r="C948" s="8"/>
      <c r="D948" s="8"/>
      <c r="E948" s="8"/>
      <c r="F948" s="18"/>
      <c r="G948" s="21"/>
      <c r="H948" s="11" t="str">
        <f aca="false">IF(E948="","",IFERROR(INDEX(Rates!$B$6:$B$30,MATCH(E948,Rates!$A$6:$A$30,0)),"Not in rate table"))</f>
        <v/>
      </c>
      <c r="I948" s="22" t="str">
        <f aca="false">IF(E948="","",IFERROR(IF(F948&lt;=INDEX(Rates!$C$6:$C$30,MATCH(E948,Rates!$A$6:$A$30,0)),0,IF(D948="Yes",INDEX(Rates!$D$6:$D$30,MATCH(E948,Rates!$A$6:$A$30,0)),INDEX(Rates!$E$6:$E$30,MATCH(E948,Rates!$A$6:$A$30,0)))),0))</f>
        <v/>
      </c>
      <c r="J948" s="23" t="str">
        <f aca="false">IF(E948="","",ROUND(F948*I948,0))</f>
        <v/>
      </c>
      <c r="K948" s="24" t="str">
        <f aca="false">IF(OR(G948="",J948=0),"",IF(MONTH(G948)=3,DATE(YEAR(G948),Settings!$C$9,Settings!$C$8),DATE(YEAR(G948),MONTH(G948)+1,Settings!$C$7)))</f>
        <v/>
      </c>
      <c r="L948" s="21"/>
      <c r="M948" s="8"/>
      <c r="N948" s="10" t="str">
        <f aca="false">IF(E948="","",IF(J948=0,"Below threshold",IF(L948="",IF(Settings!$C$11&gt;K948,"Overdue - not deposited","Pending (not yet due)"),IF(L948&lt;=K948,"Deposited on time","Deposited late"))))</f>
        <v/>
      </c>
      <c r="O948" s="25" t="str">
        <f aca="false">IF(OR(J948="",J948=0,G948=""),"",IF(N948="Deposited on time",0,IF(N948="Pending (not yet due)",0,MAX(0,(YEAR(IF(L948="",Settings!$C$11,L948))-YEAR(G948))*12+MONTH(IF(L948="",Settings!$C$11,L948))-MONTH(G948)+1))))</f>
        <v/>
      </c>
      <c r="P948" s="23" t="str">
        <f aca="false">IF(O948="","",ROUND(J948*Settings!$C$10*O948,0))</f>
        <v/>
      </c>
    </row>
    <row r="949" customFormat="false" ht="15" hidden="false" customHeight="false" outlineLevel="0" collapsed="false">
      <c r="A949" s="8"/>
      <c r="B949" s="8"/>
      <c r="C949" s="8"/>
      <c r="D949" s="8"/>
      <c r="E949" s="8"/>
      <c r="F949" s="18"/>
      <c r="G949" s="21"/>
      <c r="H949" s="11" t="str">
        <f aca="false">IF(E949="","",IFERROR(INDEX(Rates!$B$6:$B$30,MATCH(E949,Rates!$A$6:$A$30,0)),"Not in rate table"))</f>
        <v/>
      </c>
      <c r="I949" s="22" t="str">
        <f aca="false">IF(E949="","",IFERROR(IF(F949&lt;=INDEX(Rates!$C$6:$C$30,MATCH(E949,Rates!$A$6:$A$30,0)),0,IF(D949="Yes",INDEX(Rates!$D$6:$D$30,MATCH(E949,Rates!$A$6:$A$30,0)),INDEX(Rates!$E$6:$E$30,MATCH(E949,Rates!$A$6:$A$30,0)))),0))</f>
        <v/>
      </c>
      <c r="J949" s="23" t="str">
        <f aca="false">IF(E949="","",ROUND(F949*I949,0))</f>
        <v/>
      </c>
      <c r="K949" s="24" t="str">
        <f aca="false">IF(OR(G949="",J949=0),"",IF(MONTH(G949)=3,DATE(YEAR(G949),Settings!$C$9,Settings!$C$8),DATE(YEAR(G949),MONTH(G949)+1,Settings!$C$7)))</f>
        <v/>
      </c>
      <c r="L949" s="21"/>
      <c r="M949" s="8"/>
      <c r="N949" s="10" t="str">
        <f aca="false">IF(E949="","",IF(J949=0,"Below threshold",IF(L949="",IF(Settings!$C$11&gt;K949,"Overdue - not deposited","Pending (not yet due)"),IF(L949&lt;=K949,"Deposited on time","Deposited late"))))</f>
        <v/>
      </c>
      <c r="O949" s="25" t="str">
        <f aca="false">IF(OR(J949="",J949=0,G949=""),"",IF(N949="Deposited on time",0,IF(N949="Pending (not yet due)",0,MAX(0,(YEAR(IF(L949="",Settings!$C$11,L949))-YEAR(G949))*12+MONTH(IF(L949="",Settings!$C$11,L949))-MONTH(G949)+1))))</f>
        <v/>
      </c>
      <c r="P949" s="23" t="str">
        <f aca="false">IF(O949="","",ROUND(J949*Settings!$C$10*O949,0))</f>
        <v/>
      </c>
    </row>
    <row r="950" customFormat="false" ht="15" hidden="false" customHeight="false" outlineLevel="0" collapsed="false">
      <c r="A950" s="8"/>
      <c r="B950" s="8"/>
      <c r="C950" s="8"/>
      <c r="D950" s="8"/>
      <c r="E950" s="8"/>
      <c r="F950" s="18"/>
      <c r="G950" s="21"/>
      <c r="H950" s="11" t="str">
        <f aca="false">IF(E950="","",IFERROR(INDEX(Rates!$B$6:$B$30,MATCH(E950,Rates!$A$6:$A$30,0)),"Not in rate table"))</f>
        <v/>
      </c>
      <c r="I950" s="22" t="str">
        <f aca="false">IF(E950="","",IFERROR(IF(F950&lt;=INDEX(Rates!$C$6:$C$30,MATCH(E950,Rates!$A$6:$A$30,0)),0,IF(D950="Yes",INDEX(Rates!$D$6:$D$30,MATCH(E950,Rates!$A$6:$A$30,0)),INDEX(Rates!$E$6:$E$30,MATCH(E950,Rates!$A$6:$A$30,0)))),0))</f>
        <v/>
      </c>
      <c r="J950" s="23" t="str">
        <f aca="false">IF(E950="","",ROUND(F950*I950,0))</f>
        <v/>
      </c>
      <c r="K950" s="24" t="str">
        <f aca="false">IF(OR(G950="",J950=0),"",IF(MONTH(G950)=3,DATE(YEAR(G950),Settings!$C$9,Settings!$C$8),DATE(YEAR(G950),MONTH(G950)+1,Settings!$C$7)))</f>
        <v/>
      </c>
      <c r="L950" s="21"/>
      <c r="M950" s="8"/>
      <c r="N950" s="10" t="str">
        <f aca="false">IF(E950="","",IF(J950=0,"Below threshold",IF(L950="",IF(Settings!$C$11&gt;K950,"Overdue - not deposited","Pending (not yet due)"),IF(L950&lt;=K950,"Deposited on time","Deposited late"))))</f>
        <v/>
      </c>
      <c r="O950" s="25" t="str">
        <f aca="false">IF(OR(J950="",J950=0,G950=""),"",IF(N950="Deposited on time",0,IF(N950="Pending (not yet due)",0,MAX(0,(YEAR(IF(L950="",Settings!$C$11,L950))-YEAR(G950))*12+MONTH(IF(L950="",Settings!$C$11,L950))-MONTH(G950)+1))))</f>
        <v/>
      </c>
      <c r="P950" s="23" t="str">
        <f aca="false">IF(O950="","",ROUND(J950*Settings!$C$10*O950,0))</f>
        <v/>
      </c>
    </row>
    <row r="951" customFormat="false" ht="15" hidden="false" customHeight="false" outlineLevel="0" collapsed="false">
      <c r="A951" s="8"/>
      <c r="B951" s="8"/>
      <c r="C951" s="8"/>
      <c r="D951" s="8"/>
      <c r="E951" s="8"/>
      <c r="F951" s="18"/>
      <c r="G951" s="21"/>
      <c r="H951" s="11" t="str">
        <f aca="false">IF(E951="","",IFERROR(INDEX(Rates!$B$6:$B$30,MATCH(E951,Rates!$A$6:$A$30,0)),"Not in rate table"))</f>
        <v/>
      </c>
      <c r="I951" s="22" t="str">
        <f aca="false">IF(E951="","",IFERROR(IF(F951&lt;=INDEX(Rates!$C$6:$C$30,MATCH(E951,Rates!$A$6:$A$30,0)),0,IF(D951="Yes",INDEX(Rates!$D$6:$D$30,MATCH(E951,Rates!$A$6:$A$30,0)),INDEX(Rates!$E$6:$E$30,MATCH(E951,Rates!$A$6:$A$30,0)))),0))</f>
        <v/>
      </c>
      <c r="J951" s="23" t="str">
        <f aca="false">IF(E951="","",ROUND(F951*I951,0))</f>
        <v/>
      </c>
      <c r="K951" s="24" t="str">
        <f aca="false">IF(OR(G951="",J951=0),"",IF(MONTH(G951)=3,DATE(YEAR(G951),Settings!$C$9,Settings!$C$8),DATE(YEAR(G951),MONTH(G951)+1,Settings!$C$7)))</f>
        <v/>
      </c>
      <c r="L951" s="21"/>
      <c r="M951" s="8"/>
      <c r="N951" s="10" t="str">
        <f aca="false">IF(E951="","",IF(J951=0,"Below threshold",IF(L951="",IF(Settings!$C$11&gt;K951,"Overdue - not deposited","Pending (not yet due)"),IF(L951&lt;=K951,"Deposited on time","Deposited late"))))</f>
        <v/>
      </c>
      <c r="O951" s="25" t="str">
        <f aca="false">IF(OR(J951="",J951=0,G951=""),"",IF(N951="Deposited on time",0,IF(N951="Pending (not yet due)",0,MAX(0,(YEAR(IF(L951="",Settings!$C$11,L951))-YEAR(G951))*12+MONTH(IF(L951="",Settings!$C$11,L951))-MONTH(G951)+1))))</f>
        <v/>
      </c>
      <c r="P951" s="23" t="str">
        <f aca="false">IF(O951="","",ROUND(J951*Settings!$C$10*O951,0))</f>
        <v/>
      </c>
    </row>
    <row r="952" customFormat="false" ht="15" hidden="false" customHeight="false" outlineLevel="0" collapsed="false">
      <c r="A952" s="8"/>
      <c r="B952" s="8"/>
      <c r="C952" s="8"/>
      <c r="D952" s="8"/>
      <c r="E952" s="8"/>
      <c r="F952" s="18"/>
      <c r="G952" s="21"/>
      <c r="H952" s="11" t="str">
        <f aca="false">IF(E952="","",IFERROR(INDEX(Rates!$B$6:$B$30,MATCH(E952,Rates!$A$6:$A$30,0)),"Not in rate table"))</f>
        <v/>
      </c>
      <c r="I952" s="22" t="str">
        <f aca="false">IF(E952="","",IFERROR(IF(F952&lt;=INDEX(Rates!$C$6:$C$30,MATCH(E952,Rates!$A$6:$A$30,0)),0,IF(D952="Yes",INDEX(Rates!$D$6:$D$30,MATCH(E952,Rates!$A$6:$A$30,0)),INDEX(Rates!$E$6:$E$30,MATCH(E952,Rates!$A$6:$A$30,0)))),0))</f>
        <v/>
      </c>
      <c r="J952" s="23" t="str">
        <f aca="false">IF(E952="","",ROUND(F952*I952,0))</f>
        <v/>
      </c>
      <c r="K952" s="24" t="str">
        <f aca="false">IF(OR(G952="",J952=0),"",IF(MONTH(G952)=3,DATE(YEAR(G952),Settings!$C$9,Settings!$C$8),DATE(YEAR(G952),MONTH(G952)+1,Settings!$C$7)))</f>
        <v/>
      </c>
      <c r="L952" s="21"/>
      <c r="M952" s="8"/>
      <c r="N952" s="10" t="str">
        <f aca="false">IF(E952="","",IF(J952=0,"Below threshold",IF(L952="",IF(Settings!$C$11&gt;K952,"Overdue - not deposited","Pending (not yet due)"),IF(L952&lt;=K952,"Deposited on time","Deposited late"))))</f>
        <v/>
      </c>
      <c r="O952" s="25" t="str">
        <f aca="false">IF(OR(J952="",J952=0,G952=""),"",IF(N952="Deposited on time",0,IF(N952="Pending (not yet due)",0,MAX(0,(YEAR(IF(L952="",Settings!$C$11,L952))-YEAR(G952))*12+MONTH(IF(L952="",Settings!$C$11,L952))-MONTH(G952)+1))))</f>
        <v/>
      </c>
      <c r="P952" s="23" t="str">
        <f aca="false">IF(O952="","",ROUND(J952*Settings!$C$10*O952,0))</f>
        <v/>
      </c>
    </row>
    <row r="953" customFormat="false" ht="15" hidden="false" customHeight="false" outlineLevel="0" collapsed="false">
      <c r="A953" s="8"/>
      <c r="B953" s="8"/>
      <c r="C953" s="8"/>
      <c r="D953" s="8"/>
      <c r="E953" s="8"/>
      <c r="F953" s="18"/>
      <c r="G953" s="21"/>
      <c r="H953" s="11" t="str">
        <f aca="false">IF(E953="","",IFERROR(INDEX(Rates!$B$6:$B$30,MATCH(E953,Rates!$A$6:$A$30,0)),"Not in rate table"))</f>
        <v/>
      </c>
      <c r="I953" s="22" t="str">
        <f aca="false">IF(E953="","",IFERROR(IF(F953&lt;=INDEX(Rates!$C$6:$C$30,MATCH(E953,Rates!$A$6:$A$30,0)),0,IF(D953="Yes",INDEX(Rates!$D$6:$D$30,MATCH(E953,Rates!$A$6:$A$30,0)),INDEX(Rates!$E$6:$E$30,MATCH(E953,Rates!$A$6:$A$30,0)))),0))</f>
        <v/>
      </c>
      <c r="J953" s="23" t="str">
        <f aca="false">IF(E953="","",ROUND(F953*I953,0))</f>
        <v/>
      </c>
      <c r="K953" s="24" t="str">
        <f aca="false">IF(OR(G953="",J953=0),"",IF(MONTH(G953)=3,DATE(YEAR(G953),Settings!$C$9,Settings!$C$8),DATE(YEAR(G953),MONTH(G953)+1,Settings!$C$7)))</f>
        <v/>
      </c>
      <c r="L953" s="21"/>
      <c r="M953" s="8"/>
      <c r="N953" s="10" t="str">
        <f aca="false">IF(E953="","",IF(J953=0,"Below threshold",IF(L953="",IF(Settings!$C$11&gt;K953,"Overdue - not deposited","Pending (not yet due)"),IF(L953&lt;=K953,"Deposited on time","Deposited late"))))</f>
        <v/>
      </c>
      <c r="O953" s="25" t="str">
        <f aca="false">IF(OR(J953="",J953=0,G953=""),"",IF(N953="Deposited on time",0,IF(N953="Pending (not yet due)",0,MAX(0,(YEAR(IF(L953="",Settings!$C$11,L953))-YEAR(G953))*12+MONTH(IF(L953="",Settings!$C$11,L953))-MONTH(G953)+1))))</f>
        <v/>
      </c>
      <c r="P953" s="23" t="str">
        <f aca="false">IF(O953="","",ROUND(J953*Settings!$C$10*O953,0))</f>
        <v/>
      </c>
    </row>
    <row r="954" customFormat="false" ht="15" hidden="false" customHeight="false" outlineLevel="0" collapsed="false">
      <c r="A954" s="8"/>
      <c r="B954" s="8"/>
      <c r="C954" s="8"/>
      <c r="D954" s="8"/>
      <c r="E954" s="8"/>
      <c r="F954" s="18"/>
      <c r="G954" s="21"/>
      <c r="H954" s="11" t="str">
        <f aca="false">IF(E954="","",IFERROR(INDEX(Rates!$B$6:$B$30,MATCH(E954,Rates!$A$6:$A$30,0)),"Not in rate table"))</f>
        <v/>
      </c>
      <c r="I954" s="22" t="str">
        <f aca="false">IF(E954="","",IFERROR(IF(F954&lt;=INDEX(Rates!$C$6:$C$30,MATCH(E954,Rates!$A$6:$A$30,0)),0,IF(D954="Yes",INDEX(Rates!$D$6:$D$30,MATCH(E954,Rates!$A$6:$A$30,0)),INDEX(Rates!$E$6:$E$30,MATCH(E954,Rates!$A$6:$A$30,0)))),0))</f>
        <v/>
      </c>
      <c r="J954" s="23" t="str">
        <f aca="false">IF(E954="","",ROUND(F954*I954,0))</f>
        <v/>
      </c>
      <c r="K954" s="24" t="str">
        <f aca="false">IF(OR(G954="",J954=0),"",IF(MONTH(G954)=3,DATE(YEAR(G954),Settings!$C$9,Settings!$C$8),DATE(YEAR(G954),MONTH(G954)+1,Settings!$C$7)))</f>
        <v/>
      </c>
      <c r="L954" s="21"/>
      <c r="M954" s="8"/>
      <c r="N954" s="10" t="str">
        <f aca="false">IF(E954="","",IF(J954=0,"Below threshold",IF(L954="",IF(Settings!$C$11&gt;K954,"Overdue - not deposited","Pending (not yet due)"),IF(L954&lt;=K954,"Deposited on time","Deposited late"))))</f>
        <v/>
      </c>
      <c r="O954" s="25" t="str">
        <f aca="false">IF(OR(J954="",J954=0,G954=""),"",IF(N954="Deposited on time",0,IF(N954="Pending (not yet due)",0,MAX(0,(YEAR(IF(L954="",Settings!$C$11,L954))-YEAR(G954))*12+MONTH(IF(L954="",Settings!$C$11,L954))-MONTH(G954)+1))))</f>
        <v/>
      </c>
      <c r="P954" s="23" t="str">
        <f aca="false">IF(O954="","",ROUND(J954*Settings!$C$10*O954,0))</f>
        <v/>
      </c>
    </row>
    <row r="955" customFormat="false" ht="15" hidden="false" customHeight="false" outlineLevel="0" collapsed="false">
      <c r="A955" s="8"/>
      <c r="B955" s="8"/>
      <c r="C955" s="8"/>
      <c r="D955" s="8"/>
      <c r="E955" s="8"/>
      <c r="F955" s="18"/>
      <c r="G955" s="21"/>
      <c r="H955" s="11" t="str">
        <f aca="false">IF(E955="","",IFERROR(INDEX(Rates!$B$6:$B$30,MATCH(E955,Rates!$A$6:$A$30,0)),"Not in rate table"))</f>
        <v/>
      </c>
      <c r="I955" s="22" t="str">
        <f aca="false">IF(E955="","",IFERROR(IF(F955&lt;=INDEX(Rates!$C$6:$C$30,MATCH(E955,Rates!$A$6:$A$30,0)),0,IF(D955="Yes",INDEX(Rates!$D$6:$D$30,MATCH(E955,Rates!$A$6:$A$30,0)),INDEX(Rates!$E$6:$E$30,MATCH(E955,Rates!$A$6:$A$30,0)))),0))</f>
        <v/>
      </c>
      <c r="J955" s="23" t="str">
        <f aca="false">IF(E955="","",ROUND(F955*I955,0))</f>
        <v/>
      </c>
      <c r="K955" s="24" t="str">
        <f aca="false">IF(OR(G955="",J955=0),"",IF(MONTH(G955)=3,DATE(YEAR(G955),Settings!$C$9,Settings!$C$8),DATE(YEAR(G955),MONTH(G955)+1,Settings!$C$7)))</f>
        <v/>
      </c>
      <c r="L955" s="21"/>
      <c r="M955" s="8"/>
      <c r="N955" s="10" t="str">
        <f aca="false">IF(E955="","",IF(J955=0,"Below threshold",IF(L955="",IF(Settings!$C$11&gt;K955,"Overdue - not deposited","Pending (not yet due)"),IF(L955&lt;=K955,"Deposited on time","Deposited late"))))</f>
        <v/>
      </c>
      <c r="O955" s="25" t="str">
        <f aca="false">IF(OR(J955="",J955=0,G955=""),"",IF(N955="Deposited on time",0,IF(N955="Pending (not yet due)",0,MAX(0,(YEAR(IF(L955="",Settings!$C$11,L955))-YEAR(G955))*12+MONTH(IF(L955="",Settings!$C$11,L955))-MONTH(G955)+1))))</f>
        <v/>
      </c>
      <c r="P955" s="23" t="str">
        <f aca="false">IF(O955="","",ROUND(J955*Settings!$C$10*O955,0))</f>
        <v/>
      </c>
    </row>
    <row r="956" customFormat="false" ht="15" hidden="false" customHeight="false" outlineLevel="0" collapsed="false">
      <c r="A956" s="8"/>
      <c r="B956" s="8"/>
      <c r="C956" s="8"/>
      <c r="D956" s="8"/>
      <c r="E956" s="8"/>
      <c r="F956" s="18"/>
      <c r="G956" s="21"/>
      <c r="H956" s="11" t="str">
        <f aca="false">IF(E956="","",IFERROR(INDEX(Rates!$B$6:$B$30,MATCH(E956,Rates!$A$6:$A$30,0)),"Not in rate table"))</f>
        <v/>
      </c>
      <c r="I956" s="22" t="str">
        <f aca="false">IF(E956="","",IFERROR(IF(F956&lt;=INDEX(Rates!$C$6:$C$30,MATCH(E956,Rates!$A$6:$A$30,0)),0,IF(D956="Yes",INDEX(Rates!$D$6:$D$30,MATCH(E956,Rates!$A$6:$A$30,0)),INDEX(Rates!$E$6:$E$30,MATCH(E956,Rates!$A$6:$A$30,0)))),0))</f>
        <v/>
      </c>
      <c r="J956" s="23" t="str">
        <f aca="false">IF(E956="","",ROUND(F956*I956,0))</f>
        <v/>
      </c>
      <c r="K956" s="24" t="str">
        <f aca="false">IF(OR(G956="",J956=0),"",IF(MONTH(G956)=3,DATE(YEAR(G956),Settings!$C$9,Settings!$C$8),DATE(YEAR(G956),MONTH(G956)+1,Settings!$C$7)))</f>
        <v/>
      </c>
      <c r="L956" s="21"/>
      <c r="M956" s="8"/>
      <c r="N956" s="10" t="str">
        <f aca="false">IF(E956="","",IF(J956=0,"Below threshold",IF(L956="",IF(Settings!$C$11&gt;K956,"Overdue - not deposited","Pending (not yet due)"),IF(L956&lt;=K956,"Deposited on time","Deposited late"))))</f>
        <v/>
      </c>
      <c r="O956" s="25" t="str">
        <f aca="false">IF(OR(J956="",J956=0,G956=""),"",IF(N956="Deposited on time",0,IF(N956="Pending (not yet due)",0,MAX(0,(YEAR(IF(L956="",Settings!$C$11,L956))-YEAR(G956))*12+MONTH(IF(L956="",Settings!$C$11,L956))-MONTH(G956)+1))))</f>
        <v/>
      </c>
      <c r="P956" s="23" t="str">
        <f aca="false">IF(O956="","",ROUND(J956*Settings!$C$10*O956,0))</f>
        <v/>
      </c>
    </row>
    <row r="957" customFormat="false" ht="15" hidden="false" customHeight="false" outlineLevel="0" collapsed="false">
      <c r="A957" s="8"/>
      <c r="B957" s="8"/>
      <c r="C957" s="8"/>
      <c r="D957" s="8"/>
      <c r="E957" s="8"/>
      <c r="F957" s="18"/>
      <c r="G957" s="21"/>
      <c r="H957" s="11" t="str">
        <f aca="false">IF(E957="","",IFERROR(INDEX(Rates!$B$6:$B$30,MATCH(E957,Rates!$A$6:$A$30,0)),"Not in rate table"))</f>
        <v/>
      </c>
      <c r="I957" s="22" t="str">
        <f aca="false">IF(E957="","",IFERROR(IF(F957&lt;=INDEX(Rates!$C$6:$C$30,MATCH(E957,Rates!$A$6:$A$30,0)),0,IF(D957="Yes",INDEX(Rates!$D$6:$D$30,MATCH(E957,Rates!$A$6:$A$30,0)),INDEX(Rates!$E$6:$E$30,MATCH(E957,Rates!$A$6:$A$30,0)))),0))</f>
        <v/>
      </c>
      <c r="J957" s="23" t="str">
        <f aca="false">IF(E957="","",ROUND(F957*I957,0))</f>
        <v/>
      </c>
      <c r="K957" s="24" t="str">
        <f aca="false">IF(OR(G957="",J957=0),"",IF(MONTH(G957)=3,DATE(YEAR(G957),Settings!$C$9,Settings!$C$8),DATE(YEAR(G957),MONTH(G957)+1,Settings!$C$7)))</f>
        <v/>
      </c>
      <c r="L957" s="21"/>
      <c r="M957" s="8"/>
      <c r="N957" s="10" t="str">
        <f aca="false">IF(E957="","",IF(J957=0,"Below threshold",IF(L957="",IF(Settings!$C$11&gt;K957,"Overdue - not deposited","Pending (not yet due)"),IF(L957&lt;=K957,"Deposited on time","Deposited late"))))</f>
        <v/>
      </c>
      <c r="O957" s="25" t="str">
        <f aca="false">IF(OR(J957="",J957=0,G957=""),"",IF(N957="Deposited on time",0,IF(N957="Pending (not yet due)",0,MAX(0,(YEAR(IF(L957="",Settings!$C$11,L957))-YEAR(G957))*12+MONTH(IF(L957="",Settings!$C$11,L957))-MONTH(G957)+1))))</f>
        <v/>
      </c>
      <c r="P957" s="23" t="str">
        <f aca="false">IF(O957="","",ROUND(J957*Settings!$C$10*O957,0))</f>
        <v/>
      </c>
    </row>
    <row r="958" customFormat="false" ht="15" hidden="false" customHeight="false" outlineLevel="0" collapsed="false">
      <c r="A958" s="8"/>
      <c r="B958" s="8"/>
      <c r="C958" s="8"/>
      <c r="D958" s="8"/>
      <c r="E958" s="8"/>
      <c r="F958" s="18"/>
      <c r="G958" s="21"/>
      <c r="H958" s="11" t="str">
        <f aca="false">IF(E958="","",IFERROR(INDEX(Rates!$B$6:$B$30,MATCH(E958,Rates!$A$6:$A$30,0)),"Not in rate table"))</f>
        <v/>
      </c>
      <c r="I958" s="22" t="str">
        <f aca="false">IF(E958="","",IFERROR(IF(F958&lt;=INDEX(Rates!$C$6:$C$30,MATCH(E958,Rates!$A$6:$A$30,0)),0,IF(D958="Yes",INDEX(Rates!$D$6:$D$30,MATCH(E958,Rates!$A$6:$A$30,0)),INDEX(Rates!$E$6:$E$30,MATCH(E958,Rates!$A$6:$A$30,0)))),0))</f>
        <v/>
      </c>
      <c r="J958" s="23" t="str">
        <f aca="false">IF(E958="","",ROUND(F958*I958,0))</f>
        <v/>
      </c>
      <c r="K958" s="24" t="str">
        <f aca="false">IF(OR(G958="",J958=0),"",IF(MONTH(G958)=3,DATE(YEAR(G958),Settings!$C$9,Settings!$C$8),DATE(YEAR(G958),MONTH(G958)+1,Settings!$C$7)))</f>
        <v/>
      </c>
      <c r="L958" s="21"/>
      <c r="M958" s="8"/>
      <c r="N958" s="10" t="str">
        <f aca="false">IF(E958="","",IF(J958=0,"Below threshold",IF(L958="",IF(Settings!$C$11&gt;K958,"Overdue - not deposited","Pending (not yet due)"),IF(L958&lt;=K958,"Deposited on time","Deposited late"))))</f>
        <v/>
      </c>
      <c r="O958" s="25" t="str">
        <f aca="false">IF(OR(J958="",J958=0,G958=""),"",IF(N958="Deposited on time",0,IF(N958="Pending (not yet due)",0,MAX(0,(YEAR(IF(L958="",Settings!$C$11,L958))-YEAR(G958))*12+MONTH(IF(L958="",Settings!$C$11,L958))-MONTH(G958)+1))))</f>
        <v/>
      </c>
      <c r="P958" s="23" t="str">
        <f aca="false">IF(O958="","",ROUND(J958*Settings!$C$10*O958,0))</f>
        <v/>
      </c>
    </row>
    <row r="959" customFormat="false" ht="15" hidden="false" customHeight="false" outlineLevel="0" collapsed="false">
      <c r="A959" s="8"/>
      <c r="B959" s="8"/>
      <c r="C959" s="8"/>
      <c r="D959" s="8"/>
      <c r="E959" s="8"/>
      <c r="F959" s="18"/>
      <c r="G959" s="21"/>
      <c r="H959" s="11" t="str">
        <f aca="false">IF(E959="","",IFERROR(INDEX(Rates!$B$6:$B$30,MATCH(E959,Rates!$A$6:$A$30,0)),"Not in rate table"))</f>
        <v/>
      </c>
      <c r="I959" s="22" t="str">
        <f aca="false">IF(E959="","",IFERROR(IF(F959&lt;=INDEX(Rates!$C$6:$C$30,MATCH(E959,Rates!$A$6:$A$30,0)),0,IF(D959="Yes",INDEX(Rates!$D$6:$D$30,MATCH(E959,Rates!$A$6:$A$30,0)),INDEX(Rates!$E$6:$E$30,MATCH(E959,Rates!$A$6:$A$30,0)))),0))</f>
        <v/>
      </c>
      <c r="J959" s="23" t="str">
        <f aca="false">IF(E959="","",ROUND(F959*I959,0))</f>
        <v/>
      </c>
      <c r="K959" s="24" t="str">
        <f aca="false">IF(OR(G959="",J959=0),"",IF(MONTH(G959)=3,DATE(YEAR(G959),Settings!$C$9,Settings!$C$8),DATE(YEAR(G959),MONTH(G959)+1,Settings!$C$7)))</f>
        <v/>
      </c>
      <c r="L959" s="21"/>
      <c r="M959" s="8"/>
      <c r="N959" s="10" t="str">
        <f aca="false">IF(E959="","",IF(J959=0,"Below threshold",IF(L959="",IF(Settings!$C$11&gt;K959,"Overdue - not deposited","Pending (not yet due)"),IF(L959&lt;=K959,"Deposited on time","Deposited late"))))</f>
        <v/>
      </c>
      <c r="O959" s="25" t="str">
        <f aca="false">IF(OR(J959="",J959=0,G959=""),"",IF(N959="Deposited on time",0,IF(N959="Pending (not yet due)",0,MAX(0,(YEAR(IF(L959="",Settings!$C$11,L959))-YEAR(G959))*12+MONTH(IF(L959="",Settings!$C$11,L959))-MONTH(G959)+1))))</f>
        <v/>
      </c>
      <c r="P959" s="23" t="str">
        <f aca="false">IF(O959="","",ROUND(J959*Settings!$C$10*O959,0))</f>
        <v/>
      </c>
    </row>
    <row r="960" customFormat="false" ht="15" hidden="false" customHeight="false" outlineLevel="0" collapsed="false">
      <c r="A960" s="8"/>
      <c r="B960" s="8"/>
      <c r="C960" s="8"/>
      <c r="D960" s="8"/>
      <c r="E960" s="8"/>
      <c r="F960" s="18"/>
      <c r="G960" s="21"/>
      <c r="H960" s="11" t="str">
        <f aca="false">IF(E960="","",IFERROR(INDEX(Rates!$B$6:$B$30,MATCH(E960,Rates!$A$6:$A$30,0)),"Not in rate table"))</f>
        <v/>
      </c>
      <c r="I960" s="22" t="str">
        <f aca="false">IF(E960="","",IFERROR(IF(F960&lt;=INDEX(Rates!$C$6:$C$30,MATCH(E960,Rates!$A$6:$A$30,0)),0,IF(D960="Yes",INDEX(Rates!$D$6:$D$30,MATCH(E960,Rates!$A$6:$A$30,0)),INDEX(Rates!$E$6:$E$30,MATCH(E960,Rates!$A$6:$A$30,0)))),0))</f>
        <v/>
      </c>
      <c r="J960" s="23" t="str">
        <f aca="false">IF(E960="","",ROUND(F960*I960,0))</f>
        <v/>
      </c>
      <c r="K960" s="24" t="str">
        <f aca="false">IF(OR(G960="",J960=0),"",IF(MONTH(G960)=3,DATE(YEAR(G960),Settings!$C$9,Settings!$C$8),DATE(YEAR(G960),MONTH(G960)+1,Settings!$C$7)))</f>
        <v/>
      </c>
      <c r="L960" s="21"/>
      <c r="M960" s="8"/>
      <c r="N960" s="10" t="str">
        <f aca="false">IF(E960="","",IF(J960=0,"Below threshold",IF(L960="",IF(Settings!$C$11&gt;K960,"Overdue - not deposited","Pending (not yet due)"),IF(L960&lt;=K960,"Deposited on time","Deposited late"))))</f>
        <v/>
      </c>
      <c r="O960" s="25" t="str">
        <f aca="false">IF(OR(J960="",J960=0,G960=""),"",IF(N960="Deposited on time",0,IF(N960="Pending (not yet due)",0,MAX(0,(YEAR(IF(L960="",Settings!$C$11,L960))-YEAR(G960))*12+MONTH(IF(L960="",Settings!$C$11,L960))-MONTH(G960)+1))))</f>
        <v/>
      </c>
      <c r="P960" s="23" t="str">
        <f aca="false">IF(O960="","",ROUND(J960*Settings!$C$10*O960,0))</f>
        <v/>
      </c>
    </row>
    <row r="961" customFormat="false" ht="15" hidden="false" customHeight="false" outlineLevel="0" collapsed="false">
      <c r="A961" s="8"/>
      <c r="B961" s="8"/>
      <c r="C961" s="8"/>
      <c r="D961" s="8"/>
      <c r="E961" s="8"/>
      <c r="F961" s="18"/>
      <c r="G961" s="21"/>
      <c r="H961" s="11" t="str">
        <f aca="false">IF(E961="","",IFERROR(INDEX(Rates!$B$6:$B$30,MATCH(E961,Rates!$A$6:$A$30,0)),"Not in rate table"))</f>
        <v/>
      </c>
      <c r="I961" s="22" t="str">
        <f aca="false">IF(E961="","",IFERROR(IF(F961&lt;=INDEX(Rates!$C$6:$C$30,MATCH(E961,Rates!$A$6:$A$30,0)),0,IF(D961="Yes",INDEX(Rates!$D$6:$D$30,MATCH(E961,Rates!$A$6:$A$30,0)),INDEX(Rates!$E$6:$E$30,MATCH(E961,Rates!$A$6:$A$30,0)))),0))</f>
        <v/>
      </c>
      <c r="J961" s="23" t="str">
        <f aca="false">IF(E961="","",ROUND(F961*I961,0))</f>
        <v/>
      </c>
      <c r="K961" s="24" t="str">
        <f aca="false">IF(OR(G961="",J961=0),"",IF(MONTH(G961)=3,DATE(YEAR(G961),Settings!$C$9,Settings!$C$8),DATE(YEAR(G961),MONTH(G961)+1,Settings!$C$7)))</f>
        <v/>
      </c>
      <c r="L961" s="21"/>
      <c r="M961" s="8"/>
      <c r="N961" s="10" t="str">
        <f aca="false">IF(E961="","",IF(J961=0,"Below threshold",IF(L961="",IF(Settings!$C$11&gt;K961,"Overdue - not deposited","Pending (not yet due)"),IF(L961&lt;=K961,"Deposited on time","Deposited late"))))</f>
        <v/>
      </c>
      <c r="O961" s="25" t="str">
        <f aca="false">IF(OR(J961="",J961=0,G961=""),"",IF(N961="Deposited on time",0,IF(N961="Pending (not yet due)",0,MAX(0,(YEAR(IF(L961="",Settings!$C$11,L961))-YEAR(G961))*12+MONTH(IF(L961="",Settings!$C$11,L961))-MONTH(G961)+1))))</f>
        <v/>
      </c>
      <c r="P961" s="23" t="str">
        <f aca="false">IF(O961="","",ROUND(J961*Settings!$C$10*O961,0))</f>
        <v/>
      </c>
    </row>
    <row r="962" customFormat="false" ht="15" hidden="false" customHeight="false" outlineLevel="0" collapsed="false">
      <c r="A962" s="8"/>
      <c r="B962" s="8"/>
      <c r="C962" s="8"/>
      <c r="D962" s="8"/>
      <c r="E962" s="8"/>
      <c r="F962" s="18"/>
      <c r="G962" s="21"/>
      <c r="H962" s="11" t="str">
        <f aca="false">IF(E962="","",IFERROR(INDEX(Rates!$B$6:$B$30,MATCH(E962,Rates!$A$6:$A$30,0)),"Not in rate table"))</f>
        <v/>
      </c>
      <c r="I962" s="22" t="str">
        <f aca="false">IF(E962="","",IFERROR(IF(F962&lt;=INDEX(Rates!$C$6:$C$30,MATCH(E962,Rates!$A$6:$A$30,0)),0,IF(D962="Yes",INDEX(Rates!$D$6:$D$30,MATCH(E962,Rates!$A$6:$A$30,0)),INDEX(Rates!$E$6:$E$30,MATCH(E962,Rates!$A$6:$A$30,0)))),0))</f>
        <v/>
      </c>
      <c r="J962" s="23" t="str">
        <f aca="false">IF(E962="","",ROUND(F962*I962,0))</f>
        <v/>
      </c>
      <c r="K962" s="24" t="str">
        <f aca="false">IF(OR(G962="",J962=0),"",IF(MONTH(G962)=3,DATE(YEAR(G962),Settings!$C$9,Settings!$C$8),DATE(YEAR(G962),MONTH(G962)+1,Settings!$C$7)))</f>
        <v/>
      </c>
      <c r="L962" s="21"/>
      <c r="M962" s="8"/>
      <c r="N962" s="10" t="str">
        <f aca="false">IF(E962="","",IF(J962=0,"Below threshold",IF(L962="",IF(Settings!$C$11&gt;K962,"Overdue - not deposited","Pending (not yet due)"),IF(L962&lt;=K962,"Deposited on time","Deposited late"))))</f>
        <v/>
      </c>
      <c r="O962" s="25" t="str">
        <f aca="false">IF(OR(J962="",J962=0,G962=""),"",IF(N962="Deposited on time",0,IF(N962="Pending (not yet due)",0,MAX(0,(YEAR(IF(L962="",Settings!$C$11,L962))-YEAR(G962))*12+MONTH(IF(L962="",Settings!$C$11,L962))-MONTH(G962)+1))))</f>
        <v/>
      </c>
      <c r="P962" s="23" t="str">
        <f aca="false">IF(O962="","",ROUND(J962*Settings!$C$10*O962,0))</f>
        <v/>
      </c>
    </row>
    <row r="963" customFormat="false" ht="15" hidden="false" customHeight="false" outlineLevel="0" collapsed="false">
      <c r="A963" s="8"/>
      <c r="B963" s="8"/>
      <c r="C963" s="8"/>
      <c r="D963" s="8"/>
      <c r="E963" s="8"/>
      <c r="F963" s="18"/>
      <c r="G963" s="21"/>
      <c r="H963" s="11" t="str">
        <f aca="false">IF(E963="","",IFERROR(INDEX(Rates!$B$6:$B$30,MATCH(E963,Rates!$A$6:$A$30,0)),"Not in rate table"))</f>
        <v/>
      </c>
      <c r="I963" s="22" t="str">
        <f aca="false">IF(E963="","",IFERROR(IF(F963&lt;=INDEX(Rates!$C$6:$C$30,MATCH(E963,Rates!$A$6:$A$30,0)),0,IF(D963="Yes",INDEX(Rates!$D$6:$D$30,MATCH(E963,Rates!$A$6:$A$30,0)),INDEX(Rates!$E$6:$E$30,MATCH(E963,Rates!$A$6:$A$30,0)))),0))</f>
        <v/>
      </c>
      <c r="J963" s="23" t="str">
        <f aca="false">IF(E963="","",ROUND(F963*I963,0))</f>
        <v/>
      </c>
      <c r="K963" s="24" t="str">
        <f aca="false">IF(OR(G963="",J963=0),"",IF(MONTH(G963)=3,DATE(YEAR(G963),Settings!$C$9,Settings!$C$8),DATE(YEAR(G963),MONTH(G963)+1,Settings!$C$7)))</f>
        <v/>
      </c>
      <c r="L963" s="21"/>
      <c r="M963" s="8"/>
      <c r="N963" s="10" t="str">
        <f aca="false">IF(E963="","",IF(J963=0,"Below threshold",IF(L963="",IF(Settings!$C$11&gt;K963,"Overdue - not deposited","Pending (not yet due)"),IF(L963&lt;=K963,"Deposited on time","Deposited late"))))</f>
        <v/>
      </c>
      <c r="O963" s="25" t="str">
        <f aca="false">IF(OR(J963="",J963=0,G963=""),"",IF(N963="Deposited on time",0,IF(N963="Pending (not yet due)",0,MAX(0,(YEAR(IF(L963="",Settings!$C$11,L963))-YEAR(G963))*12+MONTH(IF(L963="",Settings!$C$11,L963))-MONTH(G963)+1))))</f>
        <v/>
      </c>
      <c r="P963" s="23" t="str">
        <f aca="false">IF(O963="","",ROUND(J963*Settings!$C$10*O963,0))</f>
        <v/>
      </c>
    </row>
    <row r="964" customFormat="false" ht="15" hidden="false" customHeight="false" outlineLevel="0" collapsed="false">
      <c r="A964" s="8"/>
      <c r="B964" s="8"/>
      <c r="C964" s="8"/>
      <c r="D964" s="8"/>
      <c r="E964" s="8"/>
      <c r="F964" s="18"/>
      <c r="G964" s="21"/>
      <c r="H964" s="11" t="str">
        <f aca="false">IF(E964="","",IFERROR(INDEX(Rates!$B$6:$B$30,MATCH(E964,Rates!$A$6:$A$30,0)),"Not in rate table"))</f>
        <v/>
      </c>
      <c r="I964" s="22" t="str">
        <f aca="false">IF(E964="","",IFERROR(IF(F964&lt;=INDEX(Rates!$C$6:$C$30,MATCH(E964,Rates!$A$6:$A$30,0)),0,IF(D964="Yes",INDEX(Rates!$D$6:$D$30,MATCH(E964,Rates!$A$6:$A$30,0)),INDEX(Rates!$E$6:$E$30,MATCH(E964,Rates!$A$6:$A$30,0)))),0))</f>
        <v/>
      </c>
      <c r="J964" s="23" t="str">
        <f aca="false">IF(E964="","",ROUND(F964*I964,0))</f>
        <v/>
      </c>
      <c r="K964" s="24" t="str">
        <f aca="false">IF(OR(G964="",J964=0),"",IF(MONTH(G964)=3,DATE(YEAR(G964),Settings!$C$9,Settings!$C$8),DATE(YEAR(G964),MONTH(G964)+1,Settings!$C$7)))</f>
        <v/>
      </c>
      <c r="L964" s="21"/>
      <c r="M964" s="8"/>
      <c r="N964" s="10" t="str">
        <f aca="false">IF(E964="","",IF(J964=0,"Below threshold",IF(L964="",IF(Settings!$C$11&gt;K964,"Overdue - not deposited","Pending (not yet due)"),IF(L964&lt;=K964,"Deposited on time","Deposited late"))))</f>
        <v/>
      </c>
      <c r="O964" s="25" t="str">
        <f aca="false">IF(OR(J964="",J964=0,G964=""),"",IF(N964="Deposited on time",0,IF(N964="Pending (not yet due)",0,MAX(0,(YEAR(IF(L964="",Settings!$C$11,L964))-YEAR(G964))*12+MONTH(IF(L964="",Settings!$C$11,L964))-MONTH(G964)+1))))</f>
        <v/>
      </c>
      <c r="P964" s="23" t="str">
        <f aca="false">IF(O964="","",ROUND(J964*Settings!$C$10*O964,0))</f>
        <v/>
      </c>
    </row>
    <row r="965" customFormat="false" ht="15" hidden="false" customHeight="false" outlineLevel="0" collapsed="false">
      <c r="A965" s="8"/>
      <c r="B965" s="8"/>
      <c r="C965" s="8"/>
      <c r="D965" s="8"/>
      <c r="E965" s="8"/>
      <c r="F965" s="18"/>
      <c r="G965" s="21"/>
      <c r="H965" s="11" t="str">
        <f aca="false">IF(E965="","",IFERROR(INDEX(Rates!$B$6:$B$30,MATCH(E965,Rates!$A$6:$A$30,0)),"Not in rate table"))</f>
        <v/>
      </c>
      <c r="I965" s="22" t="str">
        <f aca="false">IF(E965="","",IFERROR(IF(F965&lt;=INDEX(Rates!$C$6:$C$30,MATCH(E965,Rates!$A$6:$A$30,0)),0,IF(D965="Yes",INDEX(Rates!$D$6:$D$30,MATCH(E965,Rates!$A$6:$A$30,0)),INDEX(Rates!$E$6:$E$30,MATCH(E965,Rates!$A$6:$A$30,0)))),0))</f>
        <v/>
      </c>
      <c r="J965" s="23" t="str">
        <f aca="false">IF(E965="","",ROUND(F965*I965,0))</f>
        <v/>
      </c>
      <c r="K965" s="24" t="str">
        <f aca="false">IF(OR(G965="",J965=0),"",IF(MONTH(G965)=3,DATE(YEAR(G965),Settings!$C$9,Settings!$C$8),DATE(YEAR(G965),MONTH(G965)+1,Settings!$C$7)))</f>
        <v/>
      </c>
      <c r="L965" s="21"/>
      <c r="M965" s="8"/>
      <c r="N965" s="10" t="str">
        <f aca="false">IF(E965="","",IF(J965=0,"Below threshold",IF(L965="",IF(Settings!$C$11&gt;K965,"Overdue - not deposited","Pending (not yet due)"),IF(L965&lt;=K965,"Deposited on time","Deposited late"))))</f>
        <v/>
      </c>
      <c r="O965" s="25" t="str">
        <f aca="false">IF(OR(J965="",J965=0,G965=""),"",IF(N965="Deposited on time",0,IF(N965="Pending (not yet due)",0,MAX(0,(YEAR(IF(L965="",Settings!$C$11,L965))-YEAR(G965))*12+MONTH(IF(L965="",Settings!$C$11,L965))-MONTH(G965)+1))))</f>
        <v/>
      </c>
      <c r="P965" s="23" t="str">
        <f aca="false">IF(O965="","",ROUND(J965*Settings!$C$10*O965,0))</f>
        <v/>
      </c>
    </row>
    <row r="966" customFormat="false" ht="15" hidden="false" customHeight="false" outlineLevel="0" collapsed="false">
      <c r="A966" s="8"/>
      <c r="B966" s="8"/>
      <c r="C966" s="8"/>
      <c r="D966" s="8"/>
      <c r="E966" s="8"/>
      <c r="F966" s="18"/>
      <c r="G966" s="21"/>
      <c r="H966" s="11" t="str">
        <f aca="false">IF(E966="","",IFERROR(INDEX(Rates!$B$6:$B$30,MATCH(E966,Rates!$A$6:$A$30,0)),"Not in rate table"))</f>
        <v/>
      </c>
      <c r="I966" s="22" t="str">
        <f aca="false">IF(E966="","",IFERROR(IF(F966&lt;=INDEX(Rates!$C$6:$C$30,MATCH(E966,Rates!$A$6:$A$30,0)),0,IF(D966="Yes",INDEX(Rates!$D$6:$D$30,MATCH(E966,Rates!$A$6:$A$30,0)),INDEX(Rates!$E$6:$E$30,MATCH(E966,Rates!$A$6:$A$30,0)))),0))</f>
        <v/>
      </c>
      <c r="J966" s="23" t="str">
        <f aca="false">IF(E966="","",ROUND(F966*I966,0))</f>
        <v/>
      </c>
      <c r="K966" s="24" t="str">
        <f aca="false">IF(OR(G966="",J966=0),"",IF(MONTH(G966)=3,DATE(YEAR(G966),Settings!$C$9,Settings!$C$8),DATE(YEAR(G966),MONTH(G966)+1,Settings!$C$7)))</f>
        <v/>
      </c>
      <c r="L966" s="21"/>
      <c r="M966" s="8"/>
      <c r="N966" s="10" t="str">
        <f aca="false">IF(E966="","",IF(J966=0,"Below threshold",IF(L966="",IF(Settings!$C$11&gt;K966,"Overdue - not deposited","Pending (not yet due)"),IF(L966&lt;=K966,"Deposited on time","Deposited late"))))</f>
        <v/>
      </c>
      <c r="O966" s="25" t="str">
        <f aca="false">IF(OR(J966="",J966=0,G966=""),"",IF(N966="Deposited on time",0,IF(N966="Pending (not yet due)",0,MAX(0,(YEAR(IF(L966="",Settings!$C$11,L966))-YEAR(G966))*12+MONTH(IF(L966="",Settings!$C$11,L966))-MONTH(G966)+1))))</f>
        <v/>
      </c>
      <c r="P966" s="23" t="str">
        <f aca="false">IF(O966="","",ROUND(J966*Settings!$C$10*O966,0))</f>
        <v/>
      </c>
    </row>
    <row r="967" customFormat="false" ht="15" hidden="false" customHeight="false" outlineLevel="0" collapsed="false">
      <c r="A967" s="8"/>
      <c r="B967" s="8"/>
      <c r="C967" s="8"/>
      <c r="D967" s="8"/>
      <c r="E967" s="8"/>
      <c r="F967" s="18"/>
      <c r="G967" s="21"/>
      <c r="H967" s="11" t="str">
        <f aca="false">IF(E967="","",IFERROR(INDEX(Rates!$B$6:$B$30,MATCH(E967,Rates!$A$6:$A$30,0)),"Not in rate table"))</f>
        <v/>
      </c>
      <c r="I967" s="22" t="str">
        <f aca="false">IF(E967="","",IFERROR(IF(F967&lt;=INDEX(Rates!$C$6:$C$30,MATCH(E967,Rates!$A$6:$A$30,0)),0,IF(D967="Yes",INDEX(Rates!$D$6:$D$30,MATCH(E967,Rates!$A$6:$A$30,0)),INDEX(Rates!$E$6:$E$30,MATCH(E967,Rates!$A$6:$A$30,0)))),0))</f>
        <v/>
      </c>
      <c r="J967" s="23" t="str">
        <f aca="false">IF(E967="","",ROUND(F967*I967,0))</f>
        <v/>
      </c>
      <c r="K967" s="24" t="str">
        <f aca="false">IF(OR(G967="",J967=0),"",IF(MONTH(G967)=3,DATE(YEAR(G967),Settings!$C$9,Settings!$C$8),DATE(YEAR(G967),MONTH(G967)+1,Settings!$C$7)))</f>
        <v/>
      </c>
      <c r="L967" s="21"/>
      <c r="M967" s="8"/>
      <c r="N967" s="10" t="str">
        <f aca="false">IF(E967="","",IF(J967=0,"Below threshold",IF(L967="",IF(Settings!$C$11&gt;K967,"Overdue - not deposited","Pending (not yet due)"),IF(L967&lt;=K967,"Deposited on time","Deposited late"))))</f>
        <v/>
      </c>
      <c r="O967" s="25" t="str">
        <f aca="false">IF(OR(J967="",J967=0,G967=""),"",IF(N967="Deposited on time",0,IF(N967="Pending (not yet due)",0,MAX(0,(YEAR(IF(L967="",Settings!$C$11,L967))-YEAR(G967))*12+MONTH(IF(L967="",Settings!$C$11,L967))-MONTH(G967)+1))))</f>
        <v/>
      </c>
      <c r="P967" s="23" t="str">
        <f aca="false">IF(O967="","",ROUND(J967*Settings!$C$10*O967,0))</f>
        <v/>
      </c>
    </row>
    <row r="968" customFormat="false" ht="15" hidden="false" customHeight="false" outlineLevel="0" collapsed="false">
      <c r="A968" s="8"/>
      <c r="B968" s="8"/>
      <c r="C968" s="8"/>
      <c r="D968" s="8"/>
      <c r="E968" s="8"/>
      <c r="F968" s="18"/>
      <c r="G968" s="21"/>
      <c r="H968" s="11" t="str">
        <f aca="false">IF(E968="","",IFERROR(INDEX(Rates!$B$6:$B$30,MATCH(E968,Rates!$A$6:$A$30,0)),"Not in rate table"))</f>
        <v/>
      </c>
      <c r="I968" s="22" t="str">
        <f aca="false">IF(E968="","",IFERROR(IF(F968&lt;=INDEX(Rates!$C$6:$C$30,MATCH(E968,Rates!$A$6:$A$30,0)),0,IF(D968="Yes",INDEX(Rates!$D$6:$D$30,MATCH(E968,Rates!$A$6:$A$30,0)),INDEX(Rates!$E$6:$E$30,MATCH(E968,Rates!$A$6:$A$30,0)))),0))</f>
        <v/>
      </c>
      <c r="J968" s="23" t="str">
        <f aca="false">IF(E968="","",ROUND(F968*I968,0))</f>
        <v/>
      </c>
      <c r="K968" s="24" t="str">
        <f aca="false">IF(OR(G968="",J968=0),"",IF(MONTH(G968)=3,DATE(YEAR(G968),Settings!$C$9,Settings!$C$8),DATE(YEAR(G968),MONTH(G968)+1,Settings!$C$7)))</f>
        <v/>
      </c>
      <c r="L968" s="21"/>
      <c r="M968" s="8"/>
      <c r="N968" s="10" t="str">
        <f aca="false">IF(E968="","",IF(J968=0,"Below threshold",IF(L968="",IF(Settings!$C$11&gt;K968,"Overdue - not deposited","Pending (not yet due)"),IF(L968&lt;=K968,"Deposited on time","Deposited late"))))</f>
        <v/>
      </c>
      <c r="O968" s="25" t="str">
        <f aca="false">IF(OR(J968="",J968=0,G968=""),"",IF(N968="Deposited on time",0,IF(N968="Pending (not yet due)",0,MAX(0,(YEAR(IF(L968="",Settings!$C$11,L968))-YEAR(G968))*12+MONTH(IF(L968="",Settings!$C$11,L968))-MONTH(G968)+1))))</f>
        <v/>
      </c>
      <c r="P968" s="23" t="str">
        <f aca="false">IF(O968="","",ROUND(J968*Settings!$C$10*O968,0))</f>
        <v/>
      </c>
    </row>
    <row r="969" customFormat="false" ht="15" hidden="false" customHeight="false" outlineLevel="0" collapsed="false">
      <c r="A969" s="8"/>
      <c r="B969" s="8"/>
      <c r="C969" s="8"/>
      <c r="D969" s="8"/>
      <c r="E969" s="8"/>
      <c r="F969" s="18"/>
      <c r="G969" s="21"/>
      <c r="H969" s="11" t="str">
        <f aca="false">IF(E969="","",IFERROR(INDEX(Rates!$B$6:$B$30,MATCH(E969,Rates!$A$6:$A$30,0)),"Not in rate table"))</f>
        <v/>
      </c>
      <c r="I969" s="22" t="str">
        <f aca="false">IF(E969="","",IFERROR(IF(F969&lt;=INDEX(Rates!$C$6:$C$30,MATCH(E969,Rates!$A$6:$A$30,0)),0,IF(D969="Yes",INDEX(Rates!$D$6:$D$30,MATCH(E969,Rates!$A$6:$A$30,0)),INDEX(Rates!$E$6:$E$30,MATCH(E969,Rates!$A$6:$A$30,0)))),0))</f>
        <v/>
      </c>
      <c r="J969" s="23" t="str">
        <f aca="false">IF(E969="","",ROUND(F969*I969,0))</f>
        <v/>
      </c>
      <c r="K969" s="24" t="str">
        <f aca="false">IF(OR(G969="",J969=0),"",IF(MONTH(G969)=3,DATE(YEAR(G969),Settings!$C$9,Settings!$C$8),DATE(YEAR(G969),MONTH(G969)+1,Settings!$C$7)))</f>
        <v/>
      </c>
      <c r="L969" s="21"/>
      <c r="M969" s="8"/>
      <c r="N969" s="10" t="str">
        <f aca="false">IF(E969="","",IF(J969=0,"Below threshold",IF(L969="",IF(Settings!$C$11&gt;K969,"Overdue - not deposited","Pending (not yet due)"),IF(L969&lt;=K969,"Deposited on time","Deposited late"))))</f>
        <v/>
      </c>
      <c r="O969" s="25" t="str">
        <f aca="false">IF(OR(J969="",J969=0,G969=""),"",IF(N969="Deposited on time",0,IF(N969="Pending (not yet due)",0,MAX(0,(YEAR(IF(L969="",Settings!$C$11,L969))-YEAR(G969))*12+MONTH(IF(L969="",Settings!$C$11,L969))-MONTH(G969)+1))))</f>
        <v/>
      </c>
      <c r="P969" s="23" t="str">
        <f aca="false">IF(O969="","",ROUND(J969*Settings!$C$10*O969,0))</f>
        <v/>
      </c>
    </row>
    <row r="970" customFormat="false" ht="15" hidden="false" customHeight="false" outlineLevel="0" collapsed="false">
      <c r="A970" s="8"/>
      <c r="B970" s="8"/>
      <c r="C970" s="8"/>
      <c r="D970" s="8"/>
      <c r="E970" s="8"/>
      <c r="F970" s="18"/>
      <c r="G970" s="21"/>
      <c r="H970" s="11" t="str">
        <f aca="false">IF(E970="","",IFERROR(INDEX(Rates!$B$6:$B$30,MATCH(E970,Rates!$A$6:$A$30,0)),"Not in rate table"))</f>
        <v/>
      </c>
      <c r="I970" s="22" t="str">
        <f aca="false">IF(E970="","",IFERROR(IF(F970&lt;=INDEX(Rates!$C$6:$C$30,MATCH(E970,Rates!$A$6:$A$30,0)),0,IF(D970="Yes",INDEX(Rates!$D$6:$D$30,MATCH(E970,Rates!$A$6:$A$30,0)),INDEX(Rates!$E$6:$E$30,MATCH(E970,Rates!$A$6:$A$30,0)))),0))</f>
        <v/>
      </c>
      <c r="J970" s="23" t="str">
        <f aca="false">IF(E970="","",ROUND(F970*I970,0))</f>
        <v/>
      </c>
      <c r="K970" s="24" t="str">
        <f aca="false">IF(OR(G970="",J970=0),"",IF(MONTH(G970)=3,DATE(YEAR(G970),Settings!$C$9,Settings!$C$8),DATE(YEAR(G970),MONTH(G970)+1,Settings!$C$7)))</f>
        <v/>
      </c>
      <c r="L970" s="21"/>
      <c r="M970" s="8"/>
      <c r="N970" s="10" t="str">
        <f aca="false">IF(E970="","",IF(J970=0,"Below threshold",IF(L970="",IF(Settings!$C$11&gt;K970,"Overdue - not deposited","Pending (not yet due)"),IF(L970&lt;=K970,"Deposited on time","Deposited late"))))</f>
        <v/>
      </c>
      <c r="O970" s="25" t="str">
        <f aca="false">IF(OR(J970="",J970=0,G970=""),"",IF(N970="Deposited on time",0,IF(N970="Pending (not yet due)",0,MAX(0,(YEAR(IF(L970="",Settings!$C$11,L970))-YEAR(G970))*12+MONTH(IF(L970="",Settings!$C$11,L970))-MONTH(G970)+1))))</f>
        <v/>
      </c>
      <c r="P970" s="23" t="str">
        <f aca="false">IF(O970="","",ROUND(J970*Settings!$C$10*O970,0))</f>
        <v/>
      </c>
    </row>
    <row r="971" customFormat="false" ht="15" hidden="false" customHeight="false" outlineLevel="0" collapsed="false">
      <c r="A971" s="8"/>
      <c r="B971" s="8"/>
      <c r="C971" s="8"/>
      <c r="D971" s="8"/>
      <c r="E971" s="8"/>
      <c r="F971" s="18"/>
      <c r="G971" s="21"/>
      <c r="H971" s="11" t="str">
        <f aca="false">IF(E971="","",IFERROR(INDEX(Rates!$B$6:$B$30,MATCH(E971,Rates!$A$6:$A$30,0)),"Not in rate table"))</f>
        <v/>
      </c>
      <c r="I971" s="22" t="str">
        <f aca="false">IF(E971="","",IFERROR(IF(F971&lt;=INDEX(Rates!$C$6:$C$30,MATCH(E971,Rates!$A$6:$A$30,0)),0,IF(D971="Yes",INDEX(Rates!$D$6:$D$30,MATCH(E971,Rates!$A$6:$A$30,0)),INDEX(Rates!$E$6:$E$30,MATCH(E971,Rates!$A$6:$A$30,0)))),0))</f>
        <v/>
      </c>
      <c r="J971" s="23" t="str">
        <f aca="false">IF(E971="","",ROUND(F971*I971,0))</f>
        <v/>
      </c>
      <c r="K971" s="24" t="str">
        <f aca="false">IF(OR(G971="",J971=0),"",IF(MONTH(G971)=3,DATE(YEAR(G971),Settings!$C$9,Settings!$C$8),DATE(YEAR(G971),MONTH(G971)+1,Settings!$C$7)))</f>
        <v/>
      </c>
      <c r="L971" s="21"/>
      <c r="M971" s="8"/>
      <c r="N971" s="10" t="str">
        <f aca="false">IF(E971="","",IF(J971=0,"Below threshold",IF(L971="",IF(Settings!$C$11&gt;K971,"Overdue - not deposited","Pending (not yet due)"),IF(L971&lt;=K971,"Deposited on time","Deposited late"))))</f>
        <v/>
      </c>
      <c r="O971" s="25" t="str">
        <f aca="false">IF(OR(J971="",J971=0,G971=""),"",IF(N971="Deposited on time",0,IF(N971="Pending (not yet due)",0,MAX(0,(YEAR(IF(L971="",Settings!$C$11,L971))-YEAR(G971))*12+MONTH(IF(L971="",Settings!$C$11,L971))-MONTH(G971)+1))))</f>
        <v/>
      </c>
      <c r="P971" s="23" t="str">
        <f aca="false">IF(O971="","",ROUND(J971*Settings!$C$10*O971,0))</f>
        <v/>
      </c>
    </row>
    <row r="972" customFormat="false" ht="15" hidden="false" customHeight="false" outlineLevel="0" collapsed="false">
      <c r="A972" s="8"/>
      <c r="B972" s="8"/>
      <c r="C972" s="8"/>
      <c r="D972" s="8"/>
      <c r="E972" s="8"/>
      <c r="F972" s="18"/>
      <c r="G972" s="21"/>
      <c r="H972" s="11" t="str">
        <f aca="false">IF(E972="","",IFERROR(INDEX(Rates!$B$6:$B$30,MATCH(E972,Rates!$A$6:$A$30,0)),"Not in rate table"))</f>
        <v/>
      </c>
      <c r="I972" s="22" t="str">
        <f aca="false">IF(E972="","",IFERROR(IF(F972&lt;=INDEX(Rates!$C$6:$C$30,MATCH(E972,Rates!$A$6:$A$30,0)),0,IF(D972="Yes",INDEX(Rates!$D$6:$D$30,MATCH(E972,Rates!$A$6:$A$30,0)),INDEX(Rates!$E$6:$E$30,MATCH(E972,Rates!$A$6:$A$30,0)))),0))</f>
        <v/>
      </c>
      <c r="J972" s="23" t="str">
        <f aca="false">IF(E972="","",ROUND(F972*I972,0))</f>
        <v/>
      </c>
      <c r="K972" s="24" t="str">
        <f aca="false">IF(OR(G972="",J972=0),"",IF(MONTH(G972)=3,DATE(YEAR(G972),Settings!$C$9,Settings!$C$8),DATE(YEAR(G972),MONTH(G972)+1,Settings!$C$7)))</f>
        <v/>
      </c>
      <c r="L972" s="21"/>
      <c r="M972" s="8"/>
      <c r="N972" s="10" t="str">
        <f aca="false">IF(E972="","",IF(J972=0,"Below threshold",IF(L972="",IF(Settings!$C$11&gt;K972,"Overdue - not deposited","Pending (not yet due)"),IF(L972&lt;=K972,"Deposited on time","Deposited late"))))</f>
        <v/>
      </c>
      <c r="O972" s="25" t="str">
        <f aca="false">IF(OR(J972="",J972=0,G972=""),"",IF(N972="Deposited on time",0,IF(N972="Pending (not yet due)",0,MAX(0,(YEAR(IF(L972="",Settings!$C$11,L972))-YEAR(G972))*12+MONTH(IF(L972="",Settings!$C$11,L972))-MONTH(G972)+1))))</f>
        <v/>
      </c>
      <c r="P972" s="23" t="str">
        <f aca="false">IF(O972="","",ROUND(J972*Settings!$C$10*O972,0))</f>
        <v/>
      </c>
    </row>
    <row r="973" customFormat="false" ht="15" hidden="false" customHeight="false" outlineLevel="0" collapsed="false">
      <c r="A973" s="8"/>
      <c r="B973" s="8"/>
      <c r="C973" s="8"/>
      <c r="D973" s="8"/>
      <c r="E973" s="8"/>
      <c r="F973" s="18"/>
      <c r="G973" s="21"/>
      <c r="H973" s="11" t="str">
        <f aca="false">IF(E973="","",IFERROR(INDEX(Rates!$B$6:$B$30,MATCH(E973,Rates!$A$6:$A$30,0)),"Not in rate table"))</f>
        <v/>
      </c>
      <c r="I973" s="22" t="str">
        <f aca="false">IF(E973="","",IFERROR(IF(F973&lt;=INDEX(Rates!$C$6:$C$30,MATCH(E973,Rates!$A$6:$A$30,0)),0,IF(D973="Yes",INDEX(Rates!$D$6:$D$30,MATCH(E973,Rates!$A$6:$A$30,0)),INDEX(Rates!$E$6:$E$30,MATCH(E973,Rates!$A$6:$A$30,0)))),0))</f>
        <v/>
      </c>
      <c r="J973" s="23" t="str">
        <f aca="false">IF(E973="","",ROUND(F973*I973,0))</f>
        <v/>
      </c>
      <c r="K973" s="24" t="str">
        <f aca="false">IF(OR(G973="",J973=0),"",IF(MONTH(G973)=3,DATE(YEAR(G973),Settings!$C$9,Settings!$C$8),DATE(YEAR(G973),MONTH(G973)+1,Settings!$C$7)))</f>
        <v/>
      </c>
      <c r="L973" s="21"/>
      <c r="M973" s="8"/>
      <c r="N973" s="10" t="str">
        <f aca="false">IF(E973="","",IF(J973=0,"Below threshold",IF(L973="",IF(Settings!$C$11&gt;K973,"Overdue - not deposited","Pending (not yet due)"),IF(L973&lt;=K973,"Deposited on time","Deposited late"))))</f>
        <v/>
      </c>
      <c r="O973" s="25" t="str">
        <f aca="false">IF(OR(J973="",J973=0,G973=""),"",IF(N973="Deposited on time",0,IF(N973="Pending (not yet due)",0,MAX(0,(YEAR(IF(L973="",Settings!$C$11,L973))-YEAR(G973))*12+MONTH(IF(L973="",Settings!$C$11,L973))-MONTH(G973)+1))))</f>
        <v/>
      </c>
      <c r="P973" s="23" t="str">
        <f aca="false">IF(O973="","",ROUND(J973*Settings!$C$10*O973,0))</f>
        <v/>
      </c>
    </row>
    <row r="974" customFormat="false" ht="15" hidden="false" customHeight="false" outlineLevel="0" collapsed="false">
      <c r="A974" s="8"/>
      <c r="B974" s="8"/>
      <c r="C974" s="8"/>
      <c r="D974" s="8"/>
      <c r="E974" s="8"/>
      <c r="F974" s="18"/>
      <c r="G974" s="21"/>
      <c r="H974" s="11" t="str">
        <f aca="false">IF(E974="","",IFERROR(INDEX(Rates!$B$6:$B$30,MATCH(E974,Rates!$A$6:$A$30,0)),"Not in rate table"))</f>
        <v/>
      </c>
      <c r="I974" s="22" t="str">
        <f aca="false">IF(E974="","",IFERROR(IF(F974&lt;=INDEX(Rates!$C$6:$C$30,MATCH(E974,Rates!$A$6:$A$30,0)),0,IF(D974="Yes",INDEX(Rates!$D$6:$D$30,MATCH(E974,Rates!$A$6:$A$30,0)),INDEX(Rates!$E$6:$E$30,MATCH(E974,Rates!$A$6:$A$30,0)))),0))</f>
        <v/>
      </c>
      <c r="J974" s="23" t="str">
        <f aca="false">IF(E974="","",ROUND(F974*I974,0))</f>
        <v/>
      </c>
      <c r="K974" s="24" t="str">
        <f aca="false">IF(OR(G974="",J974=0),"",IF(MONTH(G974)=3,DATE(YEAR(G974),Settings!$C$9,Settings!$C$8),DATE(YEAR(G974),MONTH(G974)+1,Settings!$C$7)))</f>
        <v/>
      </c>
      <c r="L974" s="21"/>
      <c r="M974" s="8"/>
      <c r="N974" s="10" t="str">
        <f aca="false">IF(E974="","",IF(J974=0,"Below threshold",IF(L974="",IF(Settings!$C$11&gt;K974,"Overdue - not deposited","Pending (not yet due)"),IF(L974&lt;=K974,"Deposited on time","Deposited late"))))</f>
        <v/>
      </c>
      <c r="O974" s="25" t="str">
        <f aca="false">IF(OR(J974="",J974=0,G974=""),"",IF(N974="Deposited on time",0,IF(N974="Pending (not yet due)",0,MAX(0,(YEAR(IF(L974="",Settings!$C$11,L974))-YEAR(G974))*12+MONTH(IF(L974="",Settings!$C$11,L974))-MONTH(G974)+1))))</f>
        <v/>
      </c>
      <c r="P974" s="23" t="str">
        <f aca="false">IF(O974="","",ROUND(J974*Settings!$C$10*O974,0))</f>
        <v/>
      </c>
    </row>
    <row r="975" customFormat="false" ht="15" hidden="false" customHeight="false" outlineLevel="0" collapsed="false">
      <c r="A975" s="8"/>
      <c r="B975" s="8"/>
      <c r="C975" s="8"/>
      <c r="D975" s="8"/>
      <c r="E975" s="8"/>
      <c r="F975" s="18"/>
      <c r="G975" s="21"/>
      <c r="H975" s="11" t="str">
        <f aca="false">IF(E975="","",IFERROR(INDEX(Rates!$B$6:$B$30,MATCH(E975,Rates!$A$6:$A$30,0)),"Not in rate table"))</f>
        <v/>
      </c>
      <c r="I975" s="22" t="str">
        <f aca="false">IF(E975="","",IFERROR(IF(F975&lt;=INDEX(Rates!$C$6:$C$30,MATCH(E975,Rates!$A$6:$A$30,0)),0,IF(D975="Yes",INDEX(Rates!$D$6:$D$30,MATCH(E975,Rates!$A$6:$A$30,0)),INDEX(Rates!$E$6:$E$30,MATCH(E975,Rates!$A$6:$A$30,0)))),0))</f>
        <v/>
      </c>
      <c r="J975" s="23" t="str">
        <f aca="false">IF(E975="","",ROUND(F975*I975,0))</f>
        <v/>
      </c>
      <c r="K975" s="24" t="str">
        <f aca="false">IF(OR(G975="",J975=0),"",IF(MONTH(G975)=3,DATE(YEAR(G975),Settings!$C$9,Settings!$C$8),DATE(YEAR(G975),MONTH(G975)+1,Settings!$C$7)))</f>
        <v/>
      </c>
      <c r="L975" s="21"/>
      <c r="M975" s="8"/>
      <c r="N975" s="10" t="str">
        <f aca="false">IF(E975="","",IF(J975=0,"Below threshold",IF(L975="",IF(Settings!$C$11&gt;K975,"Overdue - not deposited","Pending (not yet due)"),IF(L975&lt;=K975,"Deposited on time","Deposited late"))))</f>
        <v/>
      </c>
      <c r="O975" s="25" t="str">
        <f aca="false">IF(OR(J975="",J975=0,G975=""),"",IF(N975="Deposited on time",0,IF(N975="Pending (not yet due)",0,MAX(0,(YEAR(IF(L975="",Settings!$C$11,L975))-YEAR(G975))*12+MONTH(IF(L975="",Settings!$C$11,L975))-MONTH(G975)+1))))</f>
        <v/>
      </c>
      <c r="P975" s="23" t="str">
        <f aca="false">IF(O975="","",ROUND(J975*Settings!$C$10*O975,0))</f>
        <v/>
      </c>
    </row>
    <row r="976" customFormat="false" ht="15" hidden="false" customHeight="false" outlineLevel="0" collapsed="false">
      <c r="A976" s="8"/>
      <c r="B976" s="8"/>
      <c r="C976" s="8"/>
      <c r="D976" s="8"/>
      <c r="E976" s="8"/>
      <c r="F976" s="18"/>
      <c r="G976" s="21"/>
      <c r="H976" s="11" t="str">
        <f aca="false">IF(E976="","",IFERROR(INDEX(Rates!$B$6:$B$30,MATCH(E976,Rates!$A$6:$A$30,0)),"Not in rate table"))</f>
        <v/>
      </c>
      <c r="I976" s="22" t="str">
        <f aca="false">IF(E976="","",IFERROR(IF(F976&lt;=INDEX(Rates!$C$6:$C$30,MATCH(E976,Rates!$A$6:$A$30,0)),0,IF(D976="Yes",INDEX(Rates!$D$6:$D$30,MATCH(E976,Rates!$A$6:$A$30,0)),INDEX(Rates!$E$6:$E$30,MATCH(E976,Rates!$A$6:$A$30,0)))),0))</f>
        <v/>
      </c>
      <c r="J976" s="23" t="str">
        <f aca="false">IF(E976="","",ROUND(F976*I976,0))</f>
        <v/>
      </c>
      <c r="K976" s="24" t="str">
        <f aca="false">IF(OR(G976="",J976=0),"",IF(MONTH(G976)=3,DATE(YEAR(G976),Settings!$C$9,Settings!$C$8),DATE(YEAR(G976),MONTH(G976)+1,Settings!$C$7)))</f>
        <v/>
      </c>
      <c r="L976" s="21"/>
      <c r="M976" s="8"/>
      <c r="N976" s="10" t="str">
        <f aca="false">IF(E976="","",IF(J976=0,"Below threshold",IF(L976="",IF(Settings!$C$11&gt;K976,"Overdue - not deposited","Pending (not yet due)"),IF(L976&lt;=K976,"Deposited on time","Deposited late"))))</f>
        <v/>
      </c>
      <c r="O976" s="25" t="str">
        <f aca="false">IF(OR(J976="",J976=0,G976=""),"",IF(N976="Deposited on time",0,IF(N976="Pending (not yet due)",0,MAX(0,(YEAR(IF(L976="",Settings!$C$11,L976))-YEAR(G976))*12+MONTH(IF(L976="",Settings!$C$11,L976))-MONTH(G976)+1))))</f>
        <v/>
      </c>
      <c r="P976" s="23" t="str">
        <f aca="false">IF(O976="","",ROUND(J976*Settings!$C$10*O976,0))</f>
        <v/>
      </c>
    </row>
    <row r="977" customFormat="false" ht="15" hidden="false" customHeight="false" outlineLevel="0" collapsed="false">
      <c r="A977" s="8"/>
      <c r="B977" s="8"/>
      <c r="C977" s="8"/>
      <c r="D977" s="8"/>
      <c r="E977" s="8"/>
      <c r="F977" s="18"/>
      <c r="G977" s="21"/>
      <c r="H977" s="11" t="str">
        <f aca="false">IF(E977="","",IFERROR(INDEX(Rates!$B$6:$B$30,MATCH(E977,Rates!$A$6:$A$30,0)),"Not in rate table"))</f>
        <v/>
      </c>
      <c r="I977" s="22" t="str">
        <f aca="false">IF(E977="","",IFERROR(IF(F977&lt;=INDEX(Rates!$C$6:$C$30,MATCH(E977,Rates!$A$6:$A$30,0)),0,IF(D977="Yes",INDEX(Rates!$D$6:$D$30,MATCH(E977,Rates!$A$6:$A$30,0)),INDEX(Rates!$E$6:$E$30,MATCH(E977,Rates!$A$6:$A$30,0)))),0))</f>
        <v/>
      </c>
      <c r="J977" s="23" t="str">
        <f aca="false">IF(E977="","",ROUND(F977*I977,0))</f>
        <v/>
      </c>
      <c r="K977" s="24" t="str">
        <f aca="false">IF(OR(G977="",J977=0),"",IF(MONTH(G977)=3,DATE(YEAR(G977),Settings!$C$9,Settings!$C$8),DATE(YEAR(G977),MONTH(G977)+1,Settings!$C$7)))</f>
        <v/>
      </c>
      <c r="L977" s="21"/>
      <c r="M977" s="8"/>
      <c r="N977" s="10" t="str">
        <f aca="false">IF(E977="","",IF(J977=0,"Below threshold",IF(L977="",IF(Settings!$C$11&gt;K977,"Overdue - not deposited","Pending (not yet due)"),IF(L977&lt;=K977,"Deposited on time","Deposited late"))))</f>
        <v/>
      </c>
      <c r="O977" s="25" t="str">
        <f aca="false">IF(OR(J977="",J977=0,G977=""),"",IF(N977="Deposited on time",0,IF(N977="Pending (not yet due)",0,MAX(0,(YEAR(IF(L977="",Settings!$C$11,L977))-YEAR(G977))*12+MONTH(IF(L977="",Settings!$C$11,L977))-MONTH(G977)+1))))</f>
        <v/>
      </c>
      <c r="P977" s="23" t="str">
        <f aca="false">IF(O977="","",ROUND(J977*Settings!$C$10*O977,0))</f>
        <v/>
      </c>
    </row>
    <row r="978" customFormat="false" ht="15" hidden="false" customHeight="false" outlineLevel="0" collapsed="false">
      <c r="A978" s="8"/>
      <c r="B978" s="8"/>
      <c r="C978" s="8"/>
      <c r="D978" s="8"/>
      <c r="E978" s="8"/>
      <c r="F978" s="18"/>
      <c r="G978" s="21"/>
      <c r="H978" s="11" t="str">
        <f aca="false">IF(E978="","",IFERROR(INDEX(Rates!$B$6:$B$30,MATCH(E978,Rates!$A$6:$A$30,0)),"Not in rate table"))</f>
        <v/>
      </c>
      <c r="I978" s="22" t="str">
        <f aca="false">IF(E978="","",IFERROR(IF(F978&lt;=INDEX(Rates!$C$6:$C$30,MATCH(E978,Rates!$A$6:$A$30,0)),0,IF(D978="Yes",INDEX(Rates!$D$6:$D$30,MATCH(E978,Rates!$A$6:$A$30,0)),INDEX(Rates!$E$6:$E$30,MATCH(E978,Rates!$A$6:$A$30,0)))),0))</f>
        <v/>
      </c>
      <c r="J978" s="23" t="str">
        <f aca="false">IF(E978="","",ROUND(F978*I978,0))</f>
        <v/>
      </c>
      <c r="K978" s="24" t="str">
        <f aca="false">IF(OR(G978="",J978=0),"",IF(MONTH(G978)=3,DATE(YEAR(G978),Settings!$C$9,Settings!$C$8),DATE(YEAR(G978),MONTH(G978)+1,Settings!$C$7)))</f>
        <v/>
      </c>
      <c r="L978" s="21"/>
      <c r="M978" s="8"/>
      <c r="N978" s="10" t="str">
        <f aca="false">IF(E978="","",IF(J978=0,"Below threshold",IF(L978="",IF(Settings!$C$11&gt;K978,"Overdue - not deposited","Pending (not yet due)"),IF(L978&lt;=K978,"Deposited on time","Deposited late"))))</f>
        <v/>
      </c>
      <c r="O978" s="25" t="str">
        <f aca="false">IF(OR(J978="",J978=0,G978=""),"",IF(N978="Deposited on time",0,IF(N978="Pending (not yet due)",0,MAX(0,(YEAR(IF(L978="",Settings!$C$11,L978))-YEAR(G978))*12+MONTH(IF(L978="",Settings!$C$11,L978))-MONTH(G978)+1))))</f>
        <v/>
      </c>
      <c r="P978" s="23" t="str">
        <f aca="false">IF(O978="","",ROUND(J978*Settings!$C$10*O978,0))</f>
        <v/>
      </c>
    </row>
    <row r="979" customFormat="false" ht="15" hidden="false" customHeight="false" outlineLevel="0" collapsed="false">
      <c r="A979" s="8"/>
      <c r="B979" s="8"/>
      <c r="C979" s="8"/>
      <c r="D979" s="8"/>
      <c r="E979" s="8"/>
      <c r="F979" s="18"/>
      <c r="G979" s="21"/>
      <c r="H979" s="11" t="str">
        <f aca="false">IF(E979="","",IFERROR(INDEX(Rates!$B$6:$B$30,MATCH(E979,Rates!$A$6:$A$30,0)),"Not in rate table"))</f>
        <v/>
      </c>
      <c r="I979" s="22" t="str">
        <f aca="false">IF(E979="","",IFERROR(IF(F979&lt;=INDEX(Rates!$C$6:$C$30,MATCH(E979,Rates!$A$6:$A$30,0)),0,IF(D979="Yes",INDEX(Rates!$D$6:$D$30,MATCH(E979,Rates!$A$6:$A$30,0)),INDEX(Rates!$E$6:$E$30,MATCH(E979,Rates!$A$6:$A$30,0)))),0))</f>
        <v/>
      </c>
      <c r="J979" s="23" t="str">
        <f aca="false">IF(E979="","",ROUND(F979*I979,0))</f>
        <v/>
      </c>
      <c r="K979" s="24" t="str">
        <f aca="false">IF(OR(G979="",J979=0),"",IF(MONTH(G979)=3,DATE(YEAR(G979),Settings!$C$9,Settings!$C$8),DATE(YEAR(G979),MONTH(G979)+1,Settings!$C$7)))</f>
        <v/>
      </c>
      <c r="L979" s="21"/>
      <c r="M979" s="8"/>
      <c r="N979" s="10" t="str">
        <f aca="false">IF(E979="","",IF(J979=0,"Below threshold",IF(L979="",IF(Settings!$C$11&gt;K979,"Overdue - not deposited","Pending (not yet due)"),IF(L979&lt;=K979,"Deposited on time","Deposited late"))))</f>
        <v/>
      </c>
      <c r="O979" s="25" t="str">
        <f aca="false">IF(OR(J979="",J979=0,G979=""),"",IF(N979="Deposited on time",0,IF(N979="Pending (not yet due)",0,MAX(0,(YEAR(IF(L979="",Settings!$C$11,L979))-YEAR(G979))*12+MONTH(IF(L979="",Settings!$C$11,L979))-MONTH(G979)+1))))</f>
        <v/>
      </c>
      <c r="P979" s="23" t="str">
        <f aca="false">IF(O979="","",ROUND(J979*Settings!$C$10*O979,0))</f>
        <v/>
      </c>
    </row>
    <row r="980" customFormat="false" ht="15" hidden="false" customHeight="false" outlineLevel="0" collapsed="false">
      <c r="A980" s="8"/>
      <c r="B980" s="8"/>
      <c r="C980" s="8"/>
      <c r="D980" s="8"/>
      <c r="E980" s="8"/>
      <c r="F980" s="18"/>
      <c r="G980" s="21"/>
      <c r="H980" s="11" t="str">
        <f aca="false">IF(E980="","",IFERROR(INDEX(Rates!$B$6:$B$30,MATCH(E980,Rates!$A$6:$A$30,0)),"Not in rate table"))</f>
        <v/>
      </c>
      <c r="I980" s="22" t="str">
        <f aca="false">IF(E980="","",IFERROR(IF(F980&lt;=INDEX(Rates!$C$6:$C$30,MATCH(E980,Rates!$A$6:$A$30,0)),0,IF(D980="Yes",INDEX(Rates!$D$6:$D$30,MATCH(E980,Rates!$A$6:$A$30,0)),INDEX(Rates!$E$6:$E$30,MATCH(E980,Rates!$A$6:$A$30,0)))),0))</f>
        <v/>
      </c>
      <c r="J980" s="23" t="str">
        <f aca="false">IF(E980="","",ROUND(F980*I980,0))</f>
        <v/>
      </c>
      <c r="K980" s="24" t="str">
        <f aca="false">IF(OR(G980="",J980=0),"",IF(MONTH(G980)=3,DATE(YEAR(G980),Settings!$C$9,Settings!$C$8),DATE(YEAR(G980),MONTH(G980)+1,Settings!$C$7)))</f>
        <v/>
      </c>
      <c r="L980" s="21"/>
      <c r="M980" s="8"/>
      <c r="N980" s="10" t="str">
        <f aca="false">IF(E980="","",IF(J980=0,"Below threshold",IF(L980="",IF(Settings!$C$11&gt;K980,"Overdue - not deposited","Pending (not yet due)"),IF(L980&lt;=K980,"Deposited on time","Deposited late"))))</f>
        <v/>
      </c>
      <c r="O980" s="25" t="str">
        <f aca="false">IF(OR(J980="",J980=0,G980=""),"",IF(N980="Deposited on time",0,IF(N980="Pending (not yet due)",0,MAX(0,(YEAR(IF(L980="",Settings!$C$11,L980))-YEAR(G980))*12+MONTH(IF(L980="",Settings!$C$11,L980))-MONTH(G980)+1))))</f>
        <v/>
      </c>
      <c r="P980" s="23" t="str">
        <f aca="false">IF(O980="","",ROUND(J980*Settings!$C$10*O980,0))</f>
        <v/>
      </c>
    </row>
    <row r="981" customFormat="false" ht="15" hidden="false" customHeight="false" outlineLevel="0" collapsed="false">
      <c r="A981" s="8"/>
      <c r="B981" s="8"/>
      <c r="C981" s="8"/>
      <c r="D981" s="8"/>
      <c r="E981" s="8"/>
      <c r="F981" s="18"/>
      <c r="G981" s="21"/>
      <c r="H981" s="11" t="str">
        <f aca="false">IF(E981="","",IFERROR(INDEX(Rates!$B$6:$B$30,MATCH(E981,Rates!$A$6:$A$30,0)),"Not in rate table"))</f>
        <v/>
      </c>
      <c r="I981" s="22" t="str">
        <f aca="false">IF(E981="","",IFERROR(IF(F981&lt;=INDEX(Rates!$C$6:$C$30,MATCH(E981,Rates!$A$6:$A$30,0)),0,IF(D981="Yes",INDEX(Rates!$D$6:$D$30,MATCH(E981,Rates!$A$6:$A$30,0)),INDEX(Rates!$E$6:$E$30,MATCH(E981,Rates!$A$6:$A$30,0)))),0))</f>
        <v/>
      </c>
      <c r="J981" s="23" t="str">
        <f aca="false">IF(E981="","",ROUND(F981*I981,0))</f>
        <v/>
      </c>
      <c r="K981" s="24" t="str">
        <f aca="false">IF(OR(G981="",J981=0),"",IF(MONTH(G981)=3,DATE(YEAR(G981),Settings!$C$9,Settings!$C$8),DATE(YEAR(G981),MONTH(G981)+1,Settings!$C$7)))</f>
        <v/>
      </c>
      <c r="L981" s="21"/>
      <c r="M981" s="8"/>
      <c r="N981" s="10" t="str">
        <f aca="false">IF(E981="","",IF(J981=0,"Below threshold",IF(L981="",IF(Settings!$C$11&gt;K981,"Overdue - not deposited","Pending (not yet due)"),IF(L981&lt;=K981,"Deposited on time","Deposited late"))))</f>
        <v/>
      </c>
      <c r="O981" s="25" t="str">
        <f aca="false">IF(OR(J981="",J981=0,G981=""),"",IF(N981="Deposited on time",0,IF(N981="Pending (not yet due)",0,MAX(0,(YEAR(IF(L981="",Settings!$C$11,L981))-YEAR(G981))*12+MONTH(IF(L981="",Settings!$C$11,L981))-MONTH(G981)+1))))</f>
        <v/>
      </c>
      <c r="P981" s="23" t="str">
        <f aca="false">IF(O981="","",ROUND(J981*Settings!$C$10*O981,0))</f>
        <v/>
      </c>
    </row>
    <row r="982" customFormat="false" ht="15" hidden="false" customHeight="false" outlineLevel="0" collapsed="false">
      <c r="A982" s="8"/>
      <c r="B982" s="8"/>
      <c r="C982" s="8"/>
      <c r="D982" s="8"/>
      <c r="E982" s="8"/>
      <c r="F982" s="18"/>
      <c r="G982" s="21"/>
      <c r="H982" s="11" t="str">
        <f aca="false">IF(E982="","",IFERROR(INDEX(Rates!$B$6:$B$30,MATCH(E982,Rates!$A$6:$A$30,0)),"Not in rate table"))</f>
        <v/>
      </c>
      <c r="I982" s="22" t="str">
        <f aca="false">IF(E982="","",IFERROR(IF(F982&lt;=INDEX(Rates!$C$6:$C$30,MATCH(E982,Rates!$A$6:$A$30,0)),0,IF(D982="Yes",INDEX(Rates!$D$6:$D$30,MATCH(E982,Rates!$A$6:$A$30,0)),INDEX(Rates!$E$6:$E$30,MATCH(E982,Rates!$A$6:$A$30,0)))),0))</f>
        <v/>
      </c>
      <c r="J982" s="23" t="str">
        <f aca="false">IF(E982="","",ROUND(F982*I982,0))</f>
        <v/>
      </c>
      <c r="K982" s="24" t="str">
        <f aca="false">IF(OR(G982="",J982=0),"",IF(MONTH(G982)=3,DATE(YEAR(G982),Settings!$C$9,Settings!$C$8),DATE(YEAR(G982),MONTH(G982)+1,Settings!$C$7)))</f>
        <v/>
      </c>
      <c r="L982" s="21"/>
      <c r="M982" s="8"/>
      <c r="N982" s="10" t="str">
        <f aca="false">IF(E982="","",IF(J982=0,"Below threshold",IF(L982="",IF(Settings!$C$11&gt;K982,"Overdue - not deposited","Pending (not yet due)"),IF(L982&lt;=K982,"Deposited on time","Deposited late"))))</f>
        <v/>
      </c>
      <c r="O982" s="25" t="str">
        <f aca="false">IF(OR(J982="",J982=0,G982=""),"",IF(N982="Deposited on time",0,IF(N982="Pending (not yet due)",0,MAX(0,(YEAR(IF(L982="",Settings!$C$11,L982))-YEAR(G982))*12+MONTH(IF(L982="",Settings!$C$11,L982))-MONTH(G982)+1))))</f>
        <v/>
      </c>
      <c r="P982" s="23" t="str">
        <f aca="false">IF(O982="","",ROUND(J982*Settings!$C$10*O982,0))</f>
        <v/>
      </c>
    </row>
    <row r="983" customFormat="false" ht="15" hidden="false" customHeight="false" outlineLevel="0" collapsed="false">
      <c r="A983" s="8"/>
      <c r="B983" s="8"/>
      <c r="C983" s="8"/>
      <c r="D983" s="8"/>
      <c r="E983" s="8"/>
      <c r="F983" s="18"/>
      <c r="G983" s="21"/>
      <c r="H983" s="11" t="str">
        <f aca="false">IF(E983="","",IFERROR(INDEX(Rates!$B$6:$B$30,MATCH(E983,Rates!$A$6:$A$30,0)),"Not in rate table"))</f>
        <v/>
      </c>
      <c r="I983" s="22" t="str">
        <f aca="false">IF(E983="","",IFERROR(IF(F983&lt;=INDEX(Rates!$C$6:$C$30,MATCH(E983,Rates!$A$6:$A$30,0)),0,IF(D983="Yes",INDEX(Rates!$D$6:$D$30,MATCH(E983,Rates!$A$6:$A$30,0)),INDEX(Rates!$E$6:$E$30,MATCH(E983,Rates!$A$6:$A$30,0)))),0))</f>
        <v/>
      </c>
      <c r="J983" s="23" t="str">
        <f aca="false">IF(E983="","",ROUND(F983*I983,0))</f>
        <v/>
      </c>
      <c r="K983" s="24" t="str">
        <f aca="false">IF(OR(G983="",J983=0),"",IF(MONTH(G983)=3,DATE(YEAR(G983),Settings!$C$9,Settings!$C$8),DATE(YEAR(G983),MONTH(G983)+1,Settings!$C$7)))</f>
        <v/>
      </c>
      <c r="L983" s="21"/>
      <c r="M983" s="8"/>
      <c r="N983" s="10" t="str">
        <f aca="false">IF(E983="","",IF(J983=0,"Below threshold",IF(L983="",IF(Settings!$C$11&gt;K983,"Overdue - not deposited","Pending (not yet due)"),IF(L983&lt;=K983,"Deposited on time","Deposited late"))))</f>
        <v/>
      </c>
      <c r="O983" s="25" t="str">
        <f aca="false">IF(OR(J983="",J983=0,G983=""),"",IF(N983="Deposited on time",0,IF(N983="Pending (not yet due)",0,MAX(0,(YEAR(IF(L983="",Settings!$C$11,L983))-YEAR(G983))*12+MONTH(IF(L983="",Settings!$C$11,L983))-MONTH(G983)+1))))</f>
        <v/>
      </c>
      <c r="P983" s="23" t="str">
        <f aca="false">IF(O983="","",ROUND(J983*Settings!$C$10*O983,0))</f>
        <v/>
      </c>
    </row>
    <row r="984" customFormat="false" ht="15" hidden="false" customHeight="false" outlineLevel="0" collapsed="false">
      <c r="A984" s="8"/>
      <c r="B984" s="8"/>
      <c r="C984" s="8"/>
      <c r="D984" s="8"/>
      <c r="E984" s="8"/>
      <c r="F984" s="18"/>
      <c r="G984" s="21"/>
      <c r="H984" s="11" t="str">
        <f aca="false">IF(E984="","",IFERROR(INDEX(Rates!$B$6:$B$30,MATCH(E984,Rates!$A$6:$A$30,0)),"Not in rate table"))</f>
        <v/>
      </c>
      <c r="I984" s="22" t="str">
        <f aca="false">IF(E984="","",IFERROR(IF(F984&lt;=INDEX(Rates!$C$6:$C$30,MATCH(E984,Rates!$A$6:$A$30,0)),0,IF(D984="Yes",INDEX(Rates!$D$6:$D$30,MATCH(E984,Rates!$A$6:$A$30,0)),INDEX(Rates!$E$6:$E$30,MATCH(E984,Rates!$A$6:$A$30,0)))),0))</f>
        <v/>
      </c>
      <c r="J984" s="23" t="str">
        <f aca="false">IF(E984="","",ROUND(F984*I984,0))</f>
        <v/>
      </c>
      <c r="K984" s="24" t="str">
        <f aca="false">IF(OR(G984="",J984=0),"",IF(MONTH(G984)=3,DATE(YEAR(G984),Settings!$C$9,Settings!$C$8),DATE(YEAR(G984),MONTH(G984)+1,Settings!$C$7)))</f>
        <v/>
      </c>
      <c r="L984" s="21"/>
      <c r="M984" s="8"/>
      <c r="N984" s="10" t="str">
        <f aca="false">IF(E984="","",IF(J984=0,"Below threshold",IF(L984="",IF(Settings!$C$11&gt;K984,"Overdue - not deposited","Pending (not yet due)"),IF(L984&lt;=K984,"Deposited on time","Deposited late"))))</f>
        <v/>
      </c>
      <c r="O984" s="25" t="str">
        <f aca="false">IF(OR(J984="",J984=0,G984=""),"",IF(N984="Deposited on time",0,IF(N984="Pending (not yet due)",0,MAX(0,(YEAR(IF(L984="",Settings!$C$11,L984))-YEAR(G984))*12+MONTH(IF(L984="",Settings!$C$11,L984))-MONTH(G984)+1))))</f>
        <v/>
      </c>
      <c r="P984" s="23" t="str">
        <f aca="false">IF(O984="","",ROUND(J984*Settings!$C$10*O984,0))</f>
        <v/>
      </c>
    </row>
    <row r="985" customFormat="false" ht="15" hidden="false" customHeight="false" outlineLevel="0" collapsed="false">
      <c r="A985" s="8"/>
      <c r="B985" s="8"/>
      <c r="C985" s="8"/>
      <c r="D985" s="8"/>
      <c r="E985" s="8"/>
      <c r="F985" s="18"/>
      <c r="G985" s="21"/>
      <c r="H985" s="11" t="str">
        <f aca="false">IF(E985="","",IFERROR(INDEX(Rates!$B$6:$B$30,MATCH(E985,Rates!$A$6:$A$30,0)),"Not in rate table"))</f>
        <v/>
      </c>
      <c r="I985" s="22" t="str">
        <f aca="false">IF(E985="","",IFERROR(IF(F985&lt;=INDEX(Rates!$C$6:$C$30,MATCH(E985,Rates!$A$6:$A$30,0)),0,IF(D985="Yes",INDEX(Rates!$D$6:$D$30,MATCH(E985,Rates!$A$6:$A$30,0)),INDEX(Rates!$E$6:$E$30,MATCH(E985,Rates!$A$6:$A$30,0)))),0))</f>
        <v/>
      </c>
      <c r="J985" s="23" t="str">
        <f aca="false">IF(E985="","",ROUND(F985*I985,0))</f>
        <v/>
      </c>
      <c r="K985" s="24" t="str">
        <f aca="false">IF(OR(G985="",J985=0),"",IF(MONTH(G985)=3,DATE(YEAR(G985),Settings!$C$9,Settings!$C$8),DATE(YEAR(G985),MONTH(G985)+1,Settings!$C$7)))</f>
        <v/>
      </c>
      <c r="L985" s="21"/>
      <c r="M985" s="8"/>
      <c r="N985" s="10" t="str">
        <f aca="false">IF(E985="","",IF(J985=0,"Below threshold",IF(L985="",IF(Settings!$C$11&gt;K985,"Overdue - not deposited","Pending (not yet due)"),IF(L985&lt;=K985,"Deposited on time","Deposited late"))))</f>
        <v/>
      </c>
      <c r="O985" s="25" t="str">
        <f aca="false">IF(OR(J985="",J985=0,G985=""),"",IF(N985="Deposited on time",0,IF(N985="Pending (not yet due)",0,MAX(0,(YEAR(IF(L985="",Settings!$C$11,L985))-YEAR(G985))*12+MONTH(IF(L985="",Settings!$C$11,L985))-MONTH(G985)+1))))</f>
        <v/>
      </c>
      <c r="P985" s="23" t="str">
        <f aca="false">IF(O985="","",ROUND(J985*Settings!$C$10*O985,0))</f>
        <v/>
      </c>
    </row>
    <row r="986" customFormat="false" ht="15" hidden="false" customHeight="false" outlineLevel="0" collapsed="false">
      <c r="A986" s="8"/>
      <c r="B986" s="8"/>
      <c r="C986" s="8"/>
      <c r="D986" s="8"/>
      <c r="E986" s="8"/>
      <c r="F986" s="18"/>
      <c r="G986" s="21"/>
      <c r="H986" s="11" t="str">
        <f aca="false">IF(E986="","",IFERROR(INDEX(Rates!$B$6:$B$30,MATCH(E986,Rates!$A$6:$A$30,0)),"Not in rate table"))</f>
        <v/>
      </c>
      <c r="I986" s="22" t="str">
        <f aca="false">IF(E986="","",IFERROR(IF(F986&lt;=INDEX(Rates!$C$6:$C$30,MATCH(E986,Rates!$A$6:$A$30,0)),0,IF(D986="Yes",INDEX(Rates!$D$6:$D$30,MATCH(E986,Rates!$A$6:$A$30,0)),INDEX(Rates!$E$6:$E$30,MATCH(E986,Rates!$A$6:$A$30,0)))),0))</f>
        <v/>
      </c>
      <c r="J986" s="23" t="str">
        <f aca="false">IF(E986="","",ROUND(F986*I986,0))</f>
        <v/>
      </c>
      <c r="K986" s="24" t="str">
        <f aca="false">IF(OR(G986="",J986=0),"",IF(MONTH(G986)=3,DATE(YEAR(G986),Settings!$C$9,Settings!$C$8),DATE(YEAR(G986),MONTH(G986)+1,Settings!$C$7)))</f>
        <v/>
      </c>
      <c r="L986" s="21"/>
      <c r="M986" s="8"/>
      <c r="N986" s="10" t="str">
        <f aca="false">IF(E986="","",IF(J986=0,"Below threshold",IF(L986="",IF(Settings!$C$11&gt;K986,"Overdue - not deposited","Pending (not yet due)"),IF(L986&lt;=K986,"Deposited on time","Deposited late"))))</f>
        <v/>
      </c>
      <c r="O986" s="25" t="str">
        <f aca="false">IF(OR(J986="",J986=0,G986=""),"",IF(N986="Deposited on time",0,IF(N986="Pending (not yet due)",0,MAX(0,(YEAR(IF(L986="",Settings!$C$11,L986))-YEAR(G986))*12+MONTH(IF(L986="",Settings!$C$11,L986))-MONTH(G986)+1))))</f>
        <v/>
      </c>
      <c r="P986" s="23" t="str">
        <f aca="false">IF(O986="","",ROUND(J986*Settings!$C$10*O986,0))</f>
        <v/>
      </c>
    </row>
    <row r="987" customFormat="false" ht="15" hidden="false" customHeight="false" outlineLevel="0" collapsed="false">
      <c r="A987" s="8"/>
      <c r="B987" s="8"/>
      <c r="C987" s="8"/>
      <c r="D987" s="8"/>
      <c r="E987" s="8"/>
      <c r="F987" s="18"/>
      <c r="G987" s="21"/>
      <c r="H987" s="11" t="str">
        <f aca="false">IF(E987="","",IFERROR(INDEX(Rates!$B$6:$B$30,MATCH(E987,Rates!$A$6:$A$30,0)),"Not in rate table"))</f>
        <v/>
      </c>
      <c r="I987" s="22" t="str">
        <f aca="false">IF(E987="","",IFERROR(IF(F987&lt;=INDEX(Rates!$C$6:$C$30,MATCH(E987,Rates!$A$6:$A$30,0)),0,IF(D987="Yes",INDEX(Rates!$D$6:$D$30,MATCH(E987,Rates!$A$6:$A$30,0)),INDEX(Rates!$E$6:$E$30,MATCH(E987,Rates!$A$6:$A$30,0)))),0))</f>
        <v/>
      </c>
      <c r="J987" s="23" t="str">
        <f aca="false">IF(E987="","",ROUND(F987*I987,0))</f>
        <v/>
      </c>
      <c r="K987" s="24" t="str">
        <f aca="false">IF(OR(G987="",J987=0),"",IF(MONTH(G987)=3,DATE(YEAR(G987),Settings!$C$9,Settings!$C$8),DATE(YEAR(G987),MONTH(G987)+1,Settings!$C$7)))</f>
        <v/>
      </c>
      <c r="L987" s="21"/>
      <c r="M987" s="8"/>
      <c r="N987" s="10" t="str">
        <f aca="false">IF(E987="","",IF(J987=0,"Below threshold",IF(L987="",IF(Settings!$C$11&gt;K987,"Overdue - not deposited","Pending (not yet due)"),IF(L987&lt;=K987,"Deposited on time","Deposited late"))))</f>
        <v/>
      </c>
      <c r="O987" s="25" t="str">
        <f aca="false">IF(OR(J987="",J987=0,G987=""),"",IF(N987="Deposited on time",0,IF(N987="Pending (not yet due)",0,MAX(0,(YEAR(IF(L987="",Settings!$C$11,L987))-YEAR(G987))*12+MONTH(IF(L987="",Settings!$C$11,L987))-MONTH(G987)+1))))</f>
        <v/>
      </c>
      <c r="P987" s="23" t="str">
        <f aca="false">IF(O987="","",ROUND(J987*Settings!$C$10*O987,0))</f>
        <v/>
      </c>
    </row>
    <row r="988" customFormat="false" ht="15" hidden="false" customHeight="false" outlineLevel="0" collapsed="false">
      <c r="A988" s="8"/>
      <c r="B988" s="8"/>
      <c r="C988" s="8"/>
      <c r="D988" s="8"/>
      <c r="E988" s="8"/>
      <c r="F988" s="18"/>
      <c r="G988" s="21"/>
      <c r="H988" s="11" t="str">
        <f aca="false">IF(E988="","",IFERROR(INDEX(Rates!$B$6:$B$30,MATCH(E988,Rates!$A$6:$A$30,0)),"Not in rate table"))</f>
        <v/>
      </c>
      <c r="I988" s="22" t="str">
        <f aca="false">IF(E988="","",IFERROR(IF(F988&lt;=INDEX(Rates!$C$6:$C$30,MATCH(E988,Rates!$A$6:$A$30,0)),0,IF(D988="Yes",INDEX(Rates!$D$6:$D$30,MATCH(E988,Rates!$A$6:$A$30,0)),INDEX(Rates!$E$6:$E$30,MATCH(E988,Rates!$A$6:$A$30,0)))),0))</f>
        <v/>
      </c>
      <c r="J988" s="23" t="str">
        <f aca="false">IF(E988="","",ROUND(F988*I988,0))</f>
        <v/>
      </c>
      <c r="K988" s="24" t="str">
        <f aca="false">IF(OR(G988="",J988=0),"",IF(MONTH(G988)=3,DATE(YEAR(G988),Settings!$C$9,Settings!$C$8),DATE(YEAR(G988),MONTH(G988)+1,Settings!$C$7)))</f>
        <v/>
      </c>
      <c r="L988" s="21"/>
      <c r="M988" s="8"/>
      <c r="N988" s="10" t="str">
        <f aca="false">IF(E988="","",IF(J988=0,"Below threshold",IF(L988="",IF(Settings!$C$11&gt;K988,"Overdue - not deposited","Pending (not yet due)"),IF(L988&lt;=K988,"Deposited on time","Deposited late"))))</f>
        <v/>
      </c>
      <c r="O988" s="25" t="str">
        <f aca="false">IF(OR(J988="",J988=0,G988=""),"",IF(N988="Deposited on time",0,IF(N988="Pending (not yet due)",0,MAX(0,(YEAR(IF(L988="",Settings!$C$11,L988))-YEAR(G988))*12+MONTH(IF(L988="",Settings!$C$11,L988))-MONTH(G988)+1))))</f>
        <v/>
      </c>
      <c r="P988" s="23" t="str">
        <f aca="false">IF(O988="","",ROUND(J988*Settings!$C$10*O988,0))</f>
        <v/>
      </c>
    </row>
    <row r="989" customFormat="false" ht="15" hidden="false" customHeight="false" outlineLevel="0" collapsed="false">
      <c r="A989" s="8"/>
      <c r="B989" s="8"/>
      <c r="C989" s="8"/>
      <c r="D989" s="8"/>
      <c r="E989" s="8"/>
      <c r="F989" s="18"/>
      <c r="G989" s="21"/>
      <c r="H989" s="11" t="str">
        <f aca="false">IF(E989="","",IFERROR(INDEX(Rates!$B$6:$B$30,MATCH(E989,Rates!$A$6:$A$30,0)),"Not in rate table"))</f>
        <v/>
      </c>
      <c r="I989" s="22" t="str">
        <f aca="false">IF(E989="","",IFERROR(IF(F989&lt;=INDEX(Rates!$C$6:$C$30,MATCH(E989,Rates!$A$6:$A$30,0)),0,IF(D989="Yes",INDEX(Rates!$D$6:$D$30,MATCH(E989,Rates!$A$6:$A$30,0)),INDEX(Rates!$E$6:$E$30,MATCH(E989,Rates!$A$6:$A$30,0)))),0))</f>
        <v/>
      </c>
      <c r="J989" s="23" t="str">
        <f aca="false">IF(E989="","",ROUND(F989*I989,0))</f>
        <v/>
      </c>
      <c r="K989" s="24" t="str">
        <f aca="false">IF(OR(G989="",J989=0),"",IF(MONTH(G989)=3,DATE(YEAR(G989),Settings!$C$9,Settings!$C$8),DATE(YEAR(G989),MONTH(G989)+1,Settings!$C$7)))</f>
        <v/>
      </c>
      <c r="L989" s="21"/>
      <c r="M989" s="8"/>
      <c r="N989" s="10" t="str">
        <f aca="false">IF(E989="","",IF(J989=0,"Below threshold",IF(L989="",IF(Settings!$C$11&gt;K989,"Overdue - not deposited","Pending (not yet due)"),IF(L989&lt;=K989,"Deposited on time","Deposited late"))))</f>
        <v/>
      </c>
      <c r="O989" s="25" t="str">
        <f aca="false">IF(OR(J989="",J989=0,G989=""),"",IF(N989="Deposited on time",0,IF(N989="Pending (not yet due)",0,MAX(0,(YEAR(IF(L989="",Settings!$C$11,L989))-YEAR(G989))*12+MONTH(IF(L989="",Settings!$C$11,L989))-MONTH(G989)+1))))</f>
        <v/>
      </c>
      <c r="P989" s="23" t="str">
        <f aca="false">IF(O989="","",ROUND(J989*Settings!$C$10*O989,0))</f>
        <v/>
      </c>
    </row>
    <row r="990" customFormat="false" ht="15" hidden="false" customHeight="false" outlineLevel="0" collapsed="false">
      <c r="A990" s="8"/>
      <c r="B990" s="8"/>
      <c r="C990" s="8"/>
      <c r="D990" s="8"/>
      <c r="E990" s="8"/>
      <c r="F990" s="18"/>
      <c r="G990" s="21"/>
      <c r="H990" s="11" t="str">
        <f aca="false">IF(E990="","",IFERROR(INDEX(Rates!$B$6:$B$30,MATCH(E990,Rates!$A$6:$A$30,0)),"Not in rate table"))</f>
        <v/>
      </c>
      <c r="I990" s="22" t="str">
        <f aca="false">IF(E990="","",IFERROR(IF(F990&lt;=INDEX(Rates!$C$6:$C$30,MATCH(E990,Rates!$A$6:$A$30,0)),0,IF(D990="Yes",INDEX(Rates!$D$6:$D$30,MATCH(E990,Rates!$A$6:$A$30,0)),INDEX(Rates!$E$6:$E$30,MATCH(E990,Rates!$A$6:$A$30,0)))),0))</f>
        <v/>
      </c>
      <c r="J990" s="23" t="str">
        <f aca="false">IF(E990="","",ROUND(F990*I990,0))</f>
        <v/>
      </c>
      <c r="K990" s="24" t="str">
        <f aca="false">IF(OR(G990="",J990=0),"",IF(MONTH(G990)=3,DATE(YEAR(G990),Settings!$C$9,Settings!$C$8),DATE(YEAR(G990),MONTH(G990)+1,Settings!$C$7)))</f>
        <v/>
      </c>
      <c r="L990" s="21"/>
      <c r="M990" s="8"/>
      <c r="N990" s="10" t="str">
        <f aca="false">IF(E990="","",IF(J990=0,"Below threshold",IF(L990="",IF(Settings!$C$11&gt;K990,"Overdue - not deposited","Pending (not yet due)"),IF(L990&lt;=K990,"Deposited on time","Deposited late"))))</f>
        <v/>
      </c>
      <c r="O990" s="25" t="str">
        <f aca="false">IF(OR(J990="",J990=0,G990=""),"",IF(N990="Deposited on time",0,IF(N990="Pending (not yet due)",0,MAX(0,(YEAR(IF(L990="",Settings!$C$11,L990))-YEAR(G990))*12+MONTH(IF(L990="",Settings!$C$11,L990))-MONTH(G990)+1))))</f>
        <v/>
      </c>
      <c r="P990" s="23" t="str">
        <f aca="false">IF(O990="","",ROUND(J990*Settings!$C$10*O990,0))</f>
        <v/>
      </c>
    </row>
    <row r="991" customFormat="false" ht="15" hidden="false" customHeight="false" outlineLevel="0" collapsed="false">
      <c r="A991" s="8"/>
      <c r="B991" s="8"/>
      <c r="C991" s="8"/>
      <c r="D991" s="8"/>
      <c r="E991" s="8"/>
      <c r="F991" s="18"/>
      <c r="G991" s="21"/>
      <c r="H991" s="11" t="str">
        <f aca="false">IF(E991="","",IFERROR(INDEX(Rates!$B$6:$B$30,MATCH(E991,Rates!$A$6:$A$30,0)),"Not in rate table"))</f>
        <v/>
      </c>
      <c r="I991" s="22" t="str">
        <f aca="false">IF(E991="","",IFERROR(IF(F991&lt;=INDEX(Rates!$C$6:$C$30,MATCH(E991,Rates!$A$6:$A$30,0)),0,IF(D991="Yes",INDEX(Rates!$D$6:$D$30,MATCH(E991,Rates!$A$6:$A$30,0)),INDEX(Rates!$E$6:$E$30,MATCH(E991,Rates!$A$6:$A$30,0)))),0))</f>
        <v/>
      </c>
      <c r="J991" s="23" t="str">
        <f aca="false">IF(E991="","",ROUND(F991*I991,0))</f>
        <v/>
      </c>
      <c r="K991" s="24" t="str">
        <f aca="false">IF(OR(G991="",J991=0),"",IF(MONTH(G991)=3,DATE(YEAR(G991),Settings!$C$9,Settings!$C$8),DATE(YEAR(G991),MONTH(G991)+1,Settings!$C$7)))</f>
        <v/>
      </c>
      <c r="L991" s="21"/>
      <c r="M991" s="8"/>
      <c r="N991" s="10" t="str">
        <f aca="false">IF(E991="","",IF(J991=0,"Below threshold",IF(L991="",IF(Settings!$C$11&gt;K991,"Overdue - not deposited","Pending (not yet due)"),IF(L991&lt;=K991,"Deposited on time","Deposited late"))))</f>
        <v/>
      </c>
      <c r="O991" s="25" t="str">
        <f aca="false">IF(OR(J991="",J991=0,G991=""),"",IF(N991="Deposited on time",0,IF(N991="Pending (not yet due)",0,MAX(0,(YEAR(IF(L991="",Settings!$C$11,L991))-YEAR(G991))*12+MONTH(IF(L991="",Settings!$C$11,L991))-MONTH(G991)+1))))</f>
        <v/>
      </c>
      <c r="P991" s="23" t="str">
        <f aca="false">IF(O991="","",ROUND(J991*Settings!$C$10*O991,0))</f>
        <v/>
      </c>
    </row>
    <row r="992" customFormat="false" ht="15" hidden="false" customHeight="false" outlineLevel="0" collapsed="false">
      <c r="A992" s="8"/>
      <c r="B992" s="8"/>
      <c r="C992" s="8"/>
      <c r="D992" s="8"/>
      <c r="E992" s="8"/>
      <c r="F992" s="18"/>
      <c r="G992" s="21"/>
      <c r="H992" s="11" t="str">
        <f aca="false">IF(E992="","",IFERROR(INDEX(Rates!$B$6:$B$30,MATCH(E992,Rates!$A$6:$A$30,0)),"Not in rate table"))</f>
        <v/>
      </c>
      <c r="I992" s="22" t="str">
        <f aca="false">IF(E992="","",IFERROR(IF(F992&lt;=INDEX(Rates!$C$6:$C$30,MATCH(E992,Rates!$A$6:$A$30,0)),0,IF(D992="Yes",INDEX(Rates!$D$6:$D$30,MATCH(E992,Rates!$A$6:$A$30,0)),INDEX(Rates!$E$6:$E$30,MATCH(E992,Rates!$A$6:$A$30,0)))),0))</f>
        <v/>
      </c>
      <c r="J992" s="23" t="str">
        <f aca="false">IF(E992="","",ROUND(F992*I992,0))</f>
        <v/>
      </c>
      <c r="K992" s="24" t="str">
        <f aca="false">IF(OR(G992="",J992=0),"",IF(MONTH(G992)=3,DATE(YEAR(G992),Settings!$C$9,Settings!$C$8),DATE(YEAR(G992),MONTH(G992)+1,Settings!$C$7)))</f>
        <v/>
      </c>
      <c r="L992" s="21"/>
      <c r="M992" s="8"/>
      <c r="N992" s="10" t="str">
        <f aca="false">IF(E992="","",IF(J992=0,"Below threshold",IF(L992="",IF(Settings!$C$11&gt;K992,"Overdue - not deposited","Pending (not yet due)"),IF(L992&lt;=K992,"Deposited on time","Deposited late"))))</f>
        <v/>
      </c>
      <c r="O992" s="25" t="str">
        <f aca="false">IF(OR(J992="",J992=0,G992=""),"",IF(N992="Deposited on time",0,IF(N992="Pending (not yet due)",0,MAX(0,(YEAR(IF(L992="",Settings!$C$11,L992))-YEAR(G992))*12+MONTH(IF(L992="",Settings!$C$11,L992))-MONTH(G992)+1))))</f>
        <v/>
      </c>
      <c r="P992" s="23" t="str">
        <f aca="false">IF(O992="","",ROUND(J992*Settings!$C$10*O992,0))</f>
        <v/>
      </c>
    </row>
    <row r="993" customFormat="false" ht="15" hidden="false" customHeight="false" outlineLevel="0" collapsed="false">
      <c r="A993" s="8"/>
      <c r="B993" s="8"/>
      <c r="C993" s="8"/>
      <c r="D993" s="8"/>
      <c r="E993" s="8"/>
      <c r="F993" s="18"/>
      <c r="G993" s="21"/>
      <c r="H993" s="11" t="str">
        <f aca="false">IF(E993="","",IFERROR(INDEX(Rates!$B$6:$B$30,MATCH(E993,Rates!$A$6:$A$30,0)),"Not in rate table"))</f>
        <v/>
      </c>
      <c r="I993" s="22" t="str">
        <f aca="false">IF(E993="","",IFERROR(IF(F993&lt;=INDEX(Rates!$C$6:$C$30,MATCH(E993,Rates!$A$6:$A$30,0)),0,IF(D993="Yes",INDEX(Rates!$D$6:$D$30,MATCH(E993,Rates!$A$6:$A$30,0)),INDEX(Rates!$E$6:$E$30,MATCH(E993,Rates!$A$6:$A$30,0)))),0))</f>
        <v/>
      </c>
      <c r="J993" s="23" t="str">
        <f aca="false">IF(E993="","",ROUND(F993*I993,0))</f>
        <v/>
      </c>
      <c r="K993" s="24" t="str">
        <f aca="false">IF(OR(G993="",J993=0),"",IF(MONTH(G993)=3,DATE(YEAR(G993),Settings!$C$9,Settings!$C$8),DATE(YEAR(G993),MONTH(G993)+1,Settings!$C$7)))</f>
        <v/>
      </c>
      <c r="L993" s="21"/>
      <c r="M993" s="8"/>
      <c r="N993" s="10" t="str">
        <f aca="false">IF(E993="","",IF(J993=0,"Below threshold",IF(L993="",IF(Settings!$C$11&gt;K993,"Overdue - not deposited","Pending (not yet due)"),IF(L993&lt;=K993,"Deposited on time","Deposited late"))))</f>
        <v/>
      </c>
      <c r="O993" s="25" t="str">
        <f aca="false">IF(OR(J993="",J993=0,G993=""),"",IF(N993="Deposited on time",0,IF(N993="Pending (not yet due)",0,MAX(0,(YEAR(IF(L993="",Settings!$C$11,L993))-YEAR(G993))*12+MONTH(IF(L993="",Settings!$C$11,L993))-MONTH(G993)+1))))</f>
        <v/>
      </c>
      <c r="P993" s="23" t="str">
        <f aca="false">IF(O993="","",ROUND(J993*Settings!$C$10*O993,0))</f>
        <v/>
      </c>
    </row>
    <row r="994" customFormat="false" ht="15" hidden="false" customHeight="false" outlineLevel="0" collapsed="false">
      <c r="A994" s="8"/>
      <c r="B994" s="8"/>
      <c r="C994" s="8"/>
      <c r="D994" s="8"/>
      <c r="E994" s="8"/>
      <c r="F994" s="18"/>
      <c r="G994" s="21"/>
      <c r="H994" s="11" t="str">
        <f aca="false">IF(E994="","",IFERROR(INDEX(Rates!$B$6:$B$30,MATCH(E994,Rates!$A$6:$A$30,0)),"Not in rate table"))</f>
        <v/>
      </c>
      <c r="I994" s="22" t="str">
        <f aca="false">IF(E994="","",IFERROR(IF(F994&lt;=INDEX(Rates!$C$6:$C$30,MATCH(E994,Rates!$A$6:$A$30,0)),0,IF(D994="Yes",INDEX(Rates!$D$6:$D$30,MATCH(E994,Rates!$A$6:$A$30,0)),INDEX(Rates!$E$6:$E$30,MATCH(E994,Rates!$A$6:$A$30,0)))),0))</f>
        <v/>
      </c>
      <c r="J994" s="23" t="str">
        <f aca="false">IF(E994="","",ROUND(F994*I994,0))</f>
        <v/>
      </c>
      <c r="K994" s="24" t="str">
        <f aca="false">IF(OR(G994="",J994=0),"",IF(MONTH(G994)=3,DATE(YEAR(G994),Settings!$C$9,Settings!$C$8),DATE(YEAR(G994),MONTH(G994)+1,Settings!$C$7)))</f>
        <v/>
      </c>
      <c r="L994" s="21"/>
      <c r="M994" s="8"/>
      <c r="N994" s="10" t="str">
        <f aca="false">IF(E994="","",IF(J994=0,"Below threshold",IF(L994="",IF(Settings!$C$11&gt;K994,"Overdue - not deposited","Pending (not yet due)"),IF(L994&lt;=K994,"Deposited on time","Deposited late"))))</f>
        <v/>
      </c>
      <c r="O994" s="25" t="str">
        <f aca="false">IF(OR(J994="",J994=0,G994=""),"",IF(N994="Deposited on time",0,IF(N994="Pending (not yet due)",0,MAX(0,(YEAR(IF(L994="",Settings!$C$11,L994))-YEAR(G994))*12+MONTH(IF(L994="",Settings!$C$11,L994))-MONTH(G994)+1))))</f>
        <v/>
      </c>
      <c r="P994" s="23" t="str">
        <f aca="false">IF(O994="","",ROUND(J994*Settings!$C$10*O994,0))</f>
        <v/>
      </c>
    </row>
    <row r="995" customFormat="false" ht="15" hidden="false" customHeight="false" outlineLevel="0" collapsed="false">
      <c r="A995" s="8"/>
      <c r="B995" s="8"/>
      <c r="C995" s="8"/>
      <c r="D995" s="8"/>
      <c r="E995" s="8"/>
      <c r="F995" s="18"/>
      <c r="G995" s="21"/>
      <c r="H995" s="11" t="str">
        <f aca="false">IF(E995="","",IFERROR(INDEX(Rates!$B$6:$B$30,MATCH(E995,Rates!$A$6:$A$30,0)),"Not in rate table"))</f>
        <v/>
      </c>
      <c r="I995" s="22" t="str">
        <f aca="false">IF(E995="","",IFERROR(IF(F995&lt;=INDEX(Rates!$C$6:$C$30,MATCH(E995,Rates!$A$6:$A$30,0)),0,IF(D995="Yes",INDEX(Rates!$D$6:$D$30,MATCH(E995,Rates!$A$6:$A$30,0)),INDEX(Rates!$E$6:$E$30,MATCH(E995,Rates!$A$6:$A$30,0)))),0))</f>
        <v/>
      </c>
      <c r="J995" s="23" t="str">
        <f aca="false">IF(E995="","",ROUND(F995*I995,0))</f>
        <v/>
      </c>
      <c r="K995" s="24" t="str">
        <f aca="false">IF(OR(G995="",J995=0),"",IF(MONTH(G995)=3,DATE(YEAR(G995),Settings!$C$9,Settings!$C$8),DATE(YEAR(G995),MONTH(G995)+1,Settings!$C$7)))</f>
        <v/>
      </c>
      <c r="L995" s="21"/>
      <c r="M995" s="8"/>
      <c r="N995" s="10" t="str">
        <f aca="false">IF(E995="","",IF(J995=0,"Below threshold",IF(L995="",IF(Settings!$C$11&gt;K995,"Overdue - not deposited","Pending (not yet due)"),IF(L995&lt;=K995,"Deposited on time","Deposited late"))))</f>
        <v/>
      </c>
      <c r="O995" s="25" t="str">
        <f aca="false">IF(OR(J995="",J995=0,G995=""),"",IF(N995="Deposited on time",0,IF(N995="Pending (not yet due)",0,MAX(0,(YEAR(IF(L995="",Settings!$C$11,L995))-YEAR(G995))*12+MONTH(IF(L995="",Settings!$C$11,L995))-MONTH(G995)+1))))</f>
        <v/>
      </c>
      <c r="P995" s="23" t="str">
        <f aca="false">IF(O995="","",ROUND(J995*Settings!$C$10*O995,0))</f>
        <v/>
      </c>
    </row>
    <row r="996" customFormat="false" ht="15" hidden="false" customHeight="false" outlineLevel="0" collapsed="false">
      <c r="A996" s="8"/>
      <c r="B996" s="8"/>
      <c r="C996" s="8"/>
      <c r="D996" s="8"/>
      <c r="E996" s="8"/>
      <c r="F996" s="18"/>
      <c r="G996" s="21"/>
      <c r="H996" s="11" t="str">
        <f aca="false">IF(E996="","",IFERROR(INDEX(Rates!$B$6:$B$30,MATCH(E996,Rates!$A$6:$A$30,0)),"Not in rate table"))</f>
        <v/>
      </c>
      <c r="I996" s="22" t="str">
        <f aca="false">IF(E996="","",IFERROR(IF(F996&lt;=INDEX(Rates!$C$6:$C$30,MATCH(E996,Rates!$A$6:$A$30,0)),0,IF(D996="Yes",INDEX(Rates!$D$6:$D$30,MATCH(E996,Rates!$A$6:$A$30,0)),INDEX(Rates!$E$6:$E$30,MATCH(E996,Rates!$A$6:$A$30,0)))),0))</f>
        <v/>
      </c>
      <c r="J996" s="23" t="str">
        <f aca="false">IF(E996="","",ROUND(F996*I996,0))</f>
        <v/>
      </c>
      <c r="K996" s="24" t="str">
        <f aca="false">IF(OR(G996="",J996=0),"",IF(MONTH(G996)=3,DATE(YEAR(G996),Settings!$C$9,Settings!$C$8),DATE(YEAR(G996),MONTH(G996)+1,Settings!$C$7)))</f>
        <v/>
      </c>
      <c r="L996" s="21"/>
      <c r="M996" s="8"/>
      <c r="N996" s="10" t="str">
        <f aca="false">IF(E996="","",IF(J996=0,"Below threshold",IF(L996="",IF(Settings!$C$11&gt;K996,"Overdue - not deposited","Pending (not yet due)"),IF(L996&lt;=K996,"Deposited on time","Deposited late"))))</f>
        <v/>
      </c>
      <c r="O996" s="25" t="str">
        <f aca="false">IF(OR(J996="",J996=0,G996=""),"",IF(N996="Deposited on time",0,IF(N996="Pending (not yet due)",0,MAX(0,(YEAR(IF(L996="",Settings!$C$11,L996))-YEAR(G996))*12+MONTH(IF(L996="",Settings!$C$11,L996))-MONTH(G996)+1))))</f>
        <v/>
      </c>
      <c r="P996" s="23" t="str">
        <f aca="false">IF(O996="","",ROUND(J996*Settings!$C$10*O996,0))</f>
        <v/>
      </c>
    </row>
    <row r="997" customFormat="false" ht="15" hidden="false" customHeight="false" outlineLevel="0" collapsed="false">
      <c r="A997" s="8"/>
      <c r="B997" s="8"/>
      <c r="C997" s="8"/>
      <c r="D997" s="8"/>
      <c r="E997" s="8"/>
      <c r="F997" s="18"/>
      <c r="G997" s="21"/>
      <c r="H997" s="11" t="str">
        <f aca="false">IF(E997="","",IFERROR(INDEX(Rates!$B$6:$B$30,MATCH(E997,Rates!$A$6:$A$30,0)),"Not in rate table"))</f>
        <v/>
      </c>
      <c r="I997" s="22" t="str">
        <f aca="false">IF(E997="","",IFERROR(IF(F997&lt;=INDEX(Rates!$C$6:$C$30,MATCH(E997,Rates!$A$6:$A$30,0)),0,IF(D997="Yes",INDEX(Rates!$D$6:$D$30,MATCH(E997,Rates!$A$6:$A$30,0)),INDEX(Rates!$E$6:$E$30,MATCH(E997,Rates!$A$6:$A$30,0)))),0))</f>
        <v/>
      </c>
      <c r="J997" s="23" t="str">
        <f aca="false">IF(E997="","",ROUND(F997*I997,0))</f>
        <v/>
      </c>
      <c r="K997" s="24" t="str">
        <f aca="false">IF(OR(G997="",J997=0),"",IF(MONTH(G997)=3,DATE(YEAR(G997),Settings!$C$9,Settings!$C$8),DATE(YEAR(G997),MONTH(G997)+1,Settings!$C$7)))</f>
        <v/>
      </c>
      <c r="L997" s="21"/>
      <c r="M997" s="8"/>
      <c r="N997" s="10" t="str">
        <f aca="false">IF(E997="","",IF(J997=0,"Below threshold",IF(L997="",IF(Settings!$C$11&gt;K997,"Overdue - not deposited","Pending (not yet due)"),IF(L997&lt;=K997,"Deposited on time","Deposited late"))))</f>
        <v/>
      </c>
      <c r="O997" s="25" t="str">
        <f aca="false">IF(OR(J997="",J997=0,G997=""),"",IF(N997="Deposited on time",0,IF(N997="Pending (not yet due)",0,MAX(0,(YEAR(IF(L997="",Settings!$C$11,L997))-YEAR(G997))*12+MONTH(IF(L997="",Settings!$C$11,L997))-MONTH(G997)+1))))</f>
        <v/>
      </c>
      <c r="P997" s="23" t="str">
        <f aca="false">IF(O997="","",ROUND(J997*Settings!$C$10*O997,0))</f>
        <v/>
      </c>
    </row>
    <row r="998" customFormat="false" ht="15" hidden="false" customHeight="false" outlineLevel="0" collapsed="false">
      <c r="A998" s="8"/>
      <c r="B998" s="8"/>
      <c r="C998" s="8"/>
      <c r="D998" s="8"/>
      <c r="E998" s="8"/>
      <c r="F998" s="18"/>
      <c r="G998" s="21"/>
      <c r="H998" s="11" t="str">
        <f aca="false">IF(E998="","",IFERROR(INDEX(Rates!$B$6:$B$30,MATCH(E998,Rates!$A$6:$A$30,0)),"Not in rate table"))</f>
        <v/>
      </c>
      <c r="I998" s="22" t="str">
        <f aca="false">IF(E998="","",IFERROR(IF(F998&lt;=INDEX(Rates!$C$6:$C$30,MATCH(E998,Rates!$A$6:$A$30,0)),0,IF(D998="Yes",INDEX(Rates!$D$6:$D$30,MATCH(E998,Rates!$A$6:$A$30,0)),INDEX(Rates!$E$6:$E$30,MATCH(E998,Rates!$A$6:$A$30,0)))),0))</f>
        <v/>
      </c>
      <c r="J998" s="23" t="str">
        <f aca="false">IF(E998="","",ROUND(F998*I998,0))</f>
        <v/>
      </c>
      <c r="K998" s="24" t="str">
        <f aca="false">IF(OR(G998="",J998=0),"",IF(MONTH(G998)=3,DATE(YEAR(G998),Settings!$C$9,Settings!$C$8),DATE(YEAR(G998),MONTH(G998)+1,Settings!$C$7)))</f>
        <v/>
      </c>
      <c r="L998" s="21"/>
      <c r="M998" s="8"/>
      <c r="N998" s="10" t="str">
        <f aca="false">IF(E998="","",IF(J998=0,"Below threshold",IF(L998="",IF(Settings!$C$11&gt;K998,"Overdue - not deposited","Pending (not yet due)"),IF(L998&lt;=K998,"Deposited on time","Deposited late"))))</f>
        <v/>
      </c>
      <c r="O998" s="25" t="str">
        <f aca="false">IF(OR(J998="",J998=0,G998=""),"",IF(N998="Deposited on time",0,IF(N998="Pending (not yet due)",0,MAX(0,(YEAR(IF(L998="",Settings!$C$11,L998))-YEAR(G998))*12+MONTH(IF(L998="",Settings!$C$11,L998))-MONTH(G998)+1))))</f>
        <v/>
      </c>
      <c r="P998" s="23" t="str">
        <f aca="false">IF(O998="","",ROUND(J998*Settings!$C$10*O998,0))</f>
        <v/>
      </c>
    </row>
    <row r="999" customFormat="false" ht="15" hidden="false" customHeight="false" outlineLevel="0" collapsed="false">
      <c r="A999" s="8"/>
      <c r="B999" s="8"/>
      <c r="C999" s="8"/>
      <c r="D999" s="8"/>
      <c r="E999" s="8"/>
      <c r="F999" s="18"/>
      <c r="G999" s="21"/>
      <c r="H999" s="11" t="str">
        <f aca="false">IF(E999="","",IFERROR(INDEX(Rates!$B$6:$B$30,MATCH(E999,Rates!$A$6:$A$30,0)),"Not in rate table"))</f>
        <v/>
      </c>
      <c r="I999" s="22" t="str">
        <f aca="false">IF(E999="","",IFERROR(IF(F999&lt;=INDEX(Rates!$C$6:$C$30,MATCH(E999,Rates!$A$6:$A$30,0)),0,IF(D999="Yes",INDEX(Rates!$D$6:$D$30,MATCH(E999,Rates!$A$6:$A$30,0)),INDEX(Rates!$E$6:$E$30,MATCH(E999,Rates!$A$6:$A$30,0)))),0))</f>
        <v/>
      </c>
      <c r="J999" s="23" t="str">
        <f aca="false">IF(E999="","",ROUND(F999*I999,0))</f>
        <v/>
      </c>
      <c r="K999" s="24" t="str">
        <f aca="false">IF(OR(G999="",J999=0),"",IF(MONTH(G999)=3,DATE(YEAR(G999),Settings!$C$9,Settings!$C$8),DATE(YEAR(G999),MONTH(G999)+1,Settings!$C$7)))</f>
        <v/>
      </c>
      <c r="L999" s="21"/>
      <c r="M999" s="8"/>
      <c r="N999" s="10" t="str">
        <f aca="false">IF(E999="","",IF(J999=0,"Below threshold",IF(L999="",IF(Settings!$C$11&gt;K999,"Overdue - not deposited","Pending (not yet due)"),IF(L999&lt;=K999,"Deposited on time","Deposited late"))))</f>
        <v/>
      </c>
      <c r="O999" s="25" t="str">
        <f aca="false">IF(OR(J999="",J999=0,G999=""),"",IF(N999="Deposited on time",0,IF(N999="Pending (not yet due)",0,MAX(0,(YEAR(IF(L999="",Settings!$C$11,L999))-YEAR(G999))*12+MONTH(IF(L999="",Settings!$C$11,L999))-MONTH(G999)+1))))</f>
        <v/>
      </c>
      <c r="P999" s="23" t="str">
        <f aca="false">IF(O999="","",ROUND(J999*Settings!$C$10*O999,0))</f>
        <v/>
      </c>
    </row>
    <row r="1000" customFormat="false" ht="15" hidden="false" customHeight="false" outlineLevel="0" collapsed="false">
      <c r="A1000" s="8"/>
      <c r="B1000" s="8"/>
      <c r="C1000" s="8"/>
      <c r="D1000" s="8"/>
      <c r="E1000" s="8"/>
      <c r="F1000" s="18"/>
      <c r="G1000" s="21"/>
      <c r="H1000" s="11" t="str">
        <f aca="false">IF(E1000="","",IFERROR(INDEX(Rates!$B$6:$B$30,MATCH(E1000,Rates!$A$6:$A$30,0)),"Not in rate table"))</f>
        <v/>
      </c>
      <c r="I1000" s="22" t="str">
        <f aca="false">IF(E1000="","",IFERROR(IF(F1000&lt;=INDEX(Rates!$C$6:$C$30,MATCH(E1000,Rates!$A$6:$A$30,0)),0,IF(D1000="Yes",INDEX(Rates!$D$6:$D$30,MATCH(E1000,Rates!$A$6:$A$30,0)),INDEX(Rates!$E$6:$E$30,MATCH(E1000,Rates!$A$6:$A$30,0)))),0))</f>
        <v/>
      </c>
      <c r="J1000" s="23" t="str">
        <f aca="false">IF(E1000="","",ROUND(F1000*I1000,0))</f>
        <v/>
      </c>
      <c r="K1000" s="24" t="str">
        <f aca="false">IF(OR(G1000="",J1000=0),"",IF(MONTH(G1000)=3,DATE(YEAR(G1000),Settings!$C$9,Settings!$C$8),DATE(YEAR(G1000),MONTH(G1000)+1,Settings!$C$7)))</f>
        <v/>
      </c>
      <c r="L1000" s="21"/>
      <c r="M1000" s="8"/>
      <c r="N1000" s="10" t="str">
        <f aca="false">IF(E1000="","",IF(J1000=0,"Below threshold",IF(L1000="",IF(Settings!$C$11&gt;K1000,"Overdue - not deposited","Pending (not yet due)"),IF(L1000&lt;=K1000,"Deposited on time","Deposited late"))))</f>
        <v/>
      </c>
      <c r="O1000" s="25" t="str">
        <f aca="false">IF(OR(J1000="",J1000=0,G1000=""),"",IF(N1000="Deposited on time",0,IF(N1000="Pending (not yet due)",0,MAX(0,(YEAR(IF(L1000="",Settings!$C$11,L1000))-YEAR(G1000))*12+MONTH(IF(L1000="",Settings!$C$11,L1000))-MONTH(G1000)+1))))</f>
        <v/>
      </c>
      <c r="P1000" s="23" t="str">
        <f aca="false">IF(O1000="","",ROUND(J1000*Settings!$C$10*O1000,0))</f>
        <v/>
      </c>
    </row>
    <row r="1001" customFormat="false" ht="15" hidden="false" customHeight="false" outlineLevel="0" collapsed="false">
      <c r="A1001" s="8"/>
      <c r="B1001" s="8"/>
      <c r="C1001" s="8"/>
      <c r="D1001" s="8"/>
      <c r="E1001" s="8"/>
      <c r="F1001" s="18"/>
      <c r="G1001" s="21"/>
      <c r="H1001" s="11" t="str">
        <f aca="false">IF(E1001="","",IFERROR(INDEX(Rates!$B$6:$B$30,MATCH(E1001,Rates!$A$6:$A$30,0)),"Not in rate table"))</f>
        <v/>
      </c>
      <c r="I1001" s="22" t="str">
        <f aca="false">IF(E1001="","",IFERROR(IF(F1001&lt;=INDEX(Rates!$C$6:$C$30,MATCH(E1001,Rates!$A$6:$A$30,0)),0,IF(D1001="Yes",INDEX(Rates!$D$6:$D$30,MATCH(E1001,Rates!$A$6:$A$30,0)),INDEX(Rates!$E$6:$E$30,MATCH(E1001,Rates!$A$6:$A$30,0)))),0))</f>
        <v/>
      </c>
      <c r="J1001" s="23" t="str">
        <f aca="false">IF(E1001="","",ROUND(F1001*I1001,0))</f>
        <v/>
      </c>
      <c r="K1001" s="24" t="str">
        <f aca="false">IF(OR(G1001="",J1001=0),"",IF(MONTH(G1001)=3,DATE(YEAR(G1001),Settings!$C$9,Settings!$C$8),DATE(YEAR(G1001),MONTH(G1001)+1,Settings!$C$7)))</f>
        <v/>
      </c>
      <c r="L1001" s="21"/>
      <c r="M1001" s="8"/>
      <c r="N1001" s="10" t="str">
        <f aca="false">IF(E1001="","",IF(J1001=0,"Below threshold",IF(L1001="",IF(Settings!$C$11&gt;K1001,"Overdue - not deposited","Pending (not yet due)"),IF(L1001&lt;=K1001,"Deposited on time","Deposited late"))))</f>
        <v/>
      </c>
      <c r="O1001" s="25" t="str">
        <f aca="false">IF(OR(J1001="",J1001=0,G1001=""),"",IF(N1001="Deposited on time",0,IF(N1001="Pending (not yet due)",0,MAX(0,(YEAR(IF(L1001="",Settings!$C$11,L1001))-YEAR(G1001))*12+MONTH(IF(L1001="",Settings!$C$11,L1001))-MONTH(G1001)+1))))</f>
        <v/>
      </c>
      <c r="P1001" s="23" t="str">
        <f aca="false">IF(O1001="","",ROUND(J1001*Settings!$C$10*O1001,0))</f>
        <v/>
      </c>
    </row>
    <row r="1002" customFormat="false" ht="15" hidden="false" customHeight="false" outlineLevel="0" collapsed="false">
      <c r="A1002" s="8"/>
      <c r="B1002" s="8"/>
      <c r="C1002" s="8"/>
      <c r="D1002" s="8"/>
      <c r="E1002" s="8"/>
      <c r="F1002" s="18"/>
      <c r="G1002" s="21"/>
      <c r="H1002" s="11" t="str">
        <f aca="false">IF(E1002="","",IFERROR(INDEX(Rates!$B$6:$B$30,MATCH(E1002,Rates!$A$6:$A$30,0)),"Not in rate table"))</f>
        <v/>
      </c>
      <c r="I1002" s="22" t="str">
        <f aca="false">IF(E1002="","",IFERROR(IF(F1002&lt;=INDEX(Rates!$C$6:$C$30,MATCH(E1002,Rates!$A$6:$A$30,0)),0,IF(D1002="Yes",INDEX(Rates!$D$6:$D$30,MATCH(E1002,Rates!$A$6:$A$30,0)),INDEX(Rates!$E$6:$E$30,MATCH(E1002,Rates!$A$6:$A$30,0)))),0))</f>
        <v/>
      </c>
      <c r="J1002" s="23" t="str">
        <f aca="false">IF(E1002="","",ROUND(F1002*I1002,0))</f>
        <v/>
      </c>
      <c r="K1002" s="24" t="str">
        <f aca="false">IF(OR(G1002="",J1002=0),"",IF(MONTH(G1002)=3,DATE(YEAR(G1002),Settings!$C$9,Settings!$C$8),DATE(YEAR(G1002),MONTH(G1002)+1,Settings!$C$7)))</f>
        <v/>
      </c>
      <c r="L1002" s="21"/>
      <c r="M1002" s="8"/>
      <c r="N1002" s="10" t="str">
        <f aca="false">IF(E1002="","",IF(J1002=0,"Below threshold",IF(L1002="",IF(Settings!$C$11&gt;K1002,"Overdue - not deposited","Pending (not yet due)"),IF(L1002&lt;=K1002,"Deposited on time","Deposited late"))))</f>
        <v/>
      </c>
      <c r="O1002" s="25" t="str">
        <f aca="false">IF(OR(J1002="",J1002=0,G1002=""),"",IF(N1002="Deposited on time",0,IF(N1002="Pending (not yet due)",0,MAX(0,(YEAR(IF(L1002="",Settings!$C$11,L1002))-YEAR(G1002))*12+MONTH(IF(L1002="",Settings!$C$11,L1002))-MONTH(G1002)+1))))</f>
        <v/>
      </c>
      <c r="P1002" s="23" t="str">
        <f aca="false">IF(O1002="","",ROUND(J1002*Settings!$C$10*O1002,0))</f>
        <v/>
      </c>
    </row>
    <row r="1003" customFormat="false" ht="15" hidden="false" customHeight="false" outlineLevel="0" collapsed="false">
      <c r="A1003" s="8"/>
      <c r="B1003" s="8"/>
      <c r="C1003" s="8"/>
      <c r="D1003" s="8"/>
      <c r="E1003" s="8"/>
      <c r="F1003" s="18"/>
      <c r="G1003" s="21"/>
      <c r="H1003" s="11" t="str">
        <f aca="false">IF(E1003="","",IFERROR(INDEX(Rates!$B$6:$B$30,MATCH(E1003,Rates!$A$6:$A$30,0)),"Not in rate table"))</f>
        <v/>
      </c>
      <c r="I1003" s="22" t="str">
        <f aca="false">IF(E1003="","",IFERROR(IF(F1003&lt;=INDEX(Rates!$C$6:$C$30,MATCH(E1003,Rates!$A$6:$A$30,0)),0,IF(D1003="Yes",INDEX(Rates!$D$6:$D$30,MATCH(E1003,Rates!$A$6:$A$30,0)),INDEX(Rates!$E$6:$E$30,MATCH(E1003,Rates!$A$6:$A$30,0)))),0))</f>
        <v/>
      </c>
      <c r="J1003" s="23" t="str">
        <f aca="false">IF(E1003="","",ROUND(F1003*I1003,0))</f>
        <v/>
      </c>
      <c r="K1003" s="24" t="str">
        <f aca="false">IF(OR(G1003="",J1003=0),"",IF(MONTH(G1003)=3,DATE(YEAR(G1003),Settings!$C$9,Settings!$C$8),DATE(YEAR(G1003),MONTH(G1003)+1,Settings!$C$7)))</f>
        <v/>
      </c>
      <c r="L1003" s="21"/>
      <c r="M1003" s="8"/>
      <c r="N1003" s="10" t="str">
        <f aca="false">IF(E1003="","",IF(J1003=0,"Below threshold",IF(L1003="",IF(Settings!$C$11&gt;K1003,"Overdue - not deposited","Pending (not yet due)"),IF(L1003&lt;=K1003,"Deposited on time","Deposited late"))))</f>
        <v/>
      </c>
      <c r="O1003" s="25" t="str">
        <f aca="false">IF(OR(J1003="",J1003=0,G1003=""),"",IF(N1003="Deposited on time",0,IF(N1003="Pending (not yet due)",0,MAX(0,(YEAR(IF(L1003="",Settings!$C$11,L1003))-YEAR(G1003))*12+MONTH(IF(L1003="",Settings!$C$11,L1003))-MONTH(G1003)+1))))</f>
        <v/>
      </c>
      <c r="P1003" s="23" t="str">
        <f aca="false">IF(O1003="","",ROUND(J1003*Settings!$C$10*O1003,0))</f>
        <v/>
      </c>
    </row>
    <row r="1004" customFormat="false" ht="15" hidden="false" customHeight="false" outlineLevel="0" collapsed="false">
      <c r="A1004" s="8"/>
      <c r="B1004" s="8"/>
      <c r="C1004" s="8"/>
      <c r="D1004" s="8"/>
      <c r="E1004" s="8"/>
      <c r="F1004" s="18"/>
      <c r="G1004" s="21"/>
      <c r="H1004" s="11" t="str">
        <f aca="false">IF(E1004="","",IFERROR(INDEX(Rates!$B$6:$B$30,MATCH(E1004,Rates!$A$6:$A$30,0)),"Not in rate table"))</f>
        <v/>
      </c>
      <c r="I1004" s="22" t="str">
        <f aca="false">IF(E1004="","",IFERROR(IF(F1004&lt;=INDEX(Rates!$C$6:$C$30,MATCH(E1004,Rates!$A$6:$A$30,0)),0,IF(D1004="Yes",INDEX(Rates!$D$6:$D$30,MATCH(E1004,Rates!$A$6:$A$30,0)),INDEX(Rates!$E$6:$E$30,MATCH(E1004,Rates!$A$6:$A$30,0)))),0))</f>
        <v/>
      </c>
      <c r="J1004" s="23" t="str">
        <f aca="false">IF(E1004="","",ROUND(F1004*I1004,0))</f>
        <v/>
      </c>
      <c r="K1004" s="24" t="str">
        <f aca="false">IF(OR(G1004="",J1004=0),"",IF(MONTH(G1004)=3,DATE(YEAR(G1004),Settings!$C$9,Settings!$C$8),DATE(YEAR(G1004),MONTH(G1004)+1,Settings!$C$7)))</f>
        <v/>
      </c>
      <c r="L1004" s="21"/>
      <c r="M1004" s="8"/>
      <c r="N1004" s="10" t="str">
        <f aca="false">IF(E1004="","",IF(J1004=0,"Below threshold",IF(L1004="",IF(Settings!$C$11&gt;K1004,"Overdue - not deposited","Pending (not yet due)"),IF(L1004&lt;=K1004,"Deposited on time","Deposited late"))))</f>
        <v/>
      </c>
      <c r="O1004" s="25" t="str">
        <f aca="false">IF(OR(J1004="",J1004=0,G1004=""),"",IF(N1004="Deposited on time",0,IF(N1004="Pending (not yet due)",0,MAX(0,(YEAR(IF(L1004="",Settings!$C$11,L1004))-YEAR(G1004))*12+MONTH(IF(L1004="",Settings!$C$11,L1004))-MONTH(G1004)+1))))</f>
        <v/>
      </c>
      <c r="P1004" s="23" t="str">
        <f aca="false">IF(O1004="","",ROUND(J1004*Settings!$C$10*O1004,0))</f>
        <v/>
      </c>
    </row>
    <row r="1005" customFormat="false" ht="15" hidden="false" customHeight="false" outlineLevel="0" collapsed="false">
      <c r="A1005" s="8"/>
      <c r="B1005" s="8"/>
      <c r="C1005" s="8"/>
      <c r="D1005" s="8"/>
      <c r="E1005" s="8"/>
      <c r="F1005" s="18"/>
      <c r="G1005" s="21"/>
      <c r="H1005" s="11" t="str">
        <f aca="false">IF(E1005="","",IFERROR(INDEX(Rates!$B$6:$B$30,MATCH(E1005,Rates!$A$6:$A$30,0)),"Not in rate table"))</f>
        <v/>
      </c>
      <c r="I1005" s="22" t="str">
        <f aca="false">IF(E1005="","",IFERROR(IF(F1005&lt;=INDEX(Rates!$C$6:$C$30,MATCH(E1005,Rates!$A$6:$A$30,0)),0,IF(D1005="Yes",INDEX(Rates!$D$6:$D$30,MATCH(E1005,Rates!$A$6:$A$30,0)),INDEX(Rates!$E$6:$E$30,MATCH(E1005,Rates!$A$6:$A$30,0)))),0))</f>
        <v/>
      </c>
      <c r="J1005" s="23" t="str">
        <f aca="false">IF(E1005="","",ROUND(F1005*I1005,0))</f>
        <v/>
      </c>
      <c r="K1005" s="24" t="str">
        <f aca="false">IF(OR(G1005="",J1005=0),"",IF(MONTH(G1005)=3,DATE(YEAR(G1005),Settings!$C$9,Settings!$C$8),DATE(YEAR(G1005),MONTH(G1005)+1,Settings!$C$7)))</f>
        <v/>
      </c>
      <c r="L1005" s="21"/>
      <c r="M1005" s="8"/>
      <c r="N1005" s="10" t="str">
        <f aca="false">IF(E1005="","",IF(J1005=0,"Below threshold",IF(L1005="",IF(Settings!$C$11&gt;K1005,"Overdue - not deposited","Pending (not yet due)"),IF(L1005&lt;=K1005,"Deposited on time","Deposited late"))))</f>
        <v/>
      </c>
      <c r="O1005" s="25" t="str">
        <f aca="false">IF(OR(J1005="",J1005=0,G1005=""),"",IF(N1005="Deposited on time",0,IF(N1005="Pending (not yet due)",0,MAX(0,(YEAR(IF(L1005="",Settings!$C$11,L1005))-YEAR(G1005))*12+MONTH(IF(L1005="",Settings!$C$11,L1005))-MONTH(G1005)+1))))</f>
        <v/>
      </c>
      <c r="P1005" s="23" t="str">
        <f aca="false">IF(O1005="","",ROUND(J1005*Settings!$C$10*O1005,0))</f>
        <v/>
      </c>
    </row>
    <row r="1006" customFormat="false" ht="15" hidden="false" customHeight="false" outlineLevel="0" collapsed="false">
      <c r="A1006" s="8"/>
      <c r="B1006" s="8"/>
      <c r="C1006" s="8"/>
      <c r="D1006" s="8"/>
      <c r="E1006" s="8"/>
      <c r="F1006" s="18"/>
      <c r="G1006" s="21"/>
      <c r="H1006" s="11" t="str">
        <f aca="false">IF(E1006="","",IFERROR(INDEX(Rates!$B$6:$B$30,MATCH(E1006,Rates!$A$6:$A$30,0)),"Not in rate table"))</f>
        <v/>
      </c>
      <c r="I1006" s="22" t="str">
        <f aca="false">IF(E1006="","",IFERROR(IF(F1006&lt;=INDEX(Rates!$C$6:$C$30,MATCH(E1006,Rates!$A$6:$A$30,0)),0,IF(D1006="Yes",INDEX(Rates!$D$6:$D$30,MATCH(E1006,Rates!$A$6:$A$30,0)),INDEX(Rates!$E$6:$E$30,MATCH(E1006,Rates!$A$6:$A$30,0)))),0))</f>
        <v/>
      </c>
      <c r="J1006" s="23" t="str">
        <f aca="false">IF(E1006="","",ROUND(F1006*I1006,0))</f>
        <v/>
      </c>
      <c r="K1006" s="24" t="str">
        <f aca="false">IF(OR(G1006="",J1006=0),"",IF(MONTH(G1006)=3,DATE(YEAR(G1006),Settings!$C$9,Settings!$C$8),DATE(YEAR(G1006),MONTH(G1006)+1,Settings!$C$7)))</f>
        <v/>
      </c>
      <c r="L1006" s="21"/>
      <c r="M1006" s="8"/>
      <c r="N1006" s="10" t="str">
        <f aca="false">IF(E1006="","",IF(J1006=0,"Below threshold",IF(L1006="",IF(Settings!$C$11&gt;K1006,"Overdue - not deposited","Pending (not yet due)"),IF(L1006&lt;=K1006,"Deposited on time","Deposited late"))))</f>
        <v/>
      </c>
      <c r="O1006" s="25" t="str">
        <f aca="false">IF(OR(J1006="",J1006=0,G1006=""),"",IF(N1006="Deposited on time",0,IF(N1006="Pending (not yet due)",0,MAX(0,(YEAR(IF(L1006="",Settings!$C$11,L1006))-YEAR(G1006))*12+MONTH(IF(L1006="",Settings!$C$11,L1006))-MONTH(G1006)+1))))</f>
        <v/>
      </c>
      <c r="P1006" s="23" t="str">
        <f aca="false">IF(O1006="","",ROUND(J1006*Settings!$C$10*O1006,0))</f>
        <v/>
      </c>
    </row>
    <row r="1007" customFormat="false" ht="15" hidden="false" customHeight="false" outlineLevel="0" collapsed="false">
      <c r="A1007" s="8"/>
      <c r="B1007" s="8"/>
      <c r="C1007" s="8"/>
      <c r="D1007" s="8"/>
      <c r="E1007" s="8"/>
      <c r="F1007" s="18"/>
      <c r="G1007" s="21"/>
      <c r="H1007" s="11" t="str">
        <f aca="false">IF(E1007="","",IFERROR(INDEX(Rates!$B$6:$B$30,MATCH(E1007,Rates!$A$6:$A$30,0)),"Not in rate table"))</f>
        <v/>
      </c>
      <c r="I1007" s="22" t="str">
        <f aca="false">IF(E1007="","",IFERROR(IF(F1007&lt;=INDEX(Rates!$C$6:$C$30,MATCH(E1007,Rates!$A$6:$A$30,0)),0,IF(D1007="Yes",INDEX(Rates!$D$6:$D$30,MATCH(E1007,Rates!$A$6:$A$30,0)),INDEX(Rates!$E$6:$E$30,MATCH(E1007,Rates!$A$6:$A$30,0)))),0))</f>
        <v/>
      </c>
      <c r="J1007" s="23" t="str">
        <f aca="false">IF(E1007="","",ROUND(F1007*I1007,0))</f>
        <v/>
      </c>
      <c r="K1007" s="24" t="str">
        <f aca="false">IF(OR(G1007="",J1007=0),"",IF(MONTH(G1007)=3,DATE(YEAR(G1007),Settings!$C$9,Settings!$C$8),DATE(YEAR(G1007),MONTH(G1007)+1,Settings!$C$7)))</f>
        <v/>
      </c>
      <c r="L1007" s="21"/>
      <c r="M1007" s="8"/>
      <c r="N1007" s="10" t="str">
        <f aca="false">IF(E1007="","",IF(J1007=0,"Below threshold",IF(L1007="",IF(Settings!$C$11&gt;K1007,"Overdue - not deposited","Pending (not yet due)"),IF(L1007&lt;=K1007,"Deposited on time","Deposited late"))))</f>
        <v/>
      </c>
      <c r="O1007" s="25" t="str">
        <f aca="false">IF(OR(J1007="",J1007=0,G1007=""),"",IF(N1007="Deposited on time",0,IF(N1007="Pending (not yet due)",0,MAX(0,(YEAR(IF(L1007="",Settings!$C$11,L1007))-YEAR(G1007))*12+MONTH(IF(L1007="",Settings!$C$11,L1007))-MONTH(G1007)+1))))</f>
        <v/>
      </c>
      <c r="P1007" s="23" t="str">
        <f aca="false">IF(O1007="","",ROUND(J1007*Settings!$C$10*O1007,0))</f>
        <v/>
      </c>
    </row>
    <row r="1008" customFormat="false" ht="15" hidden="false" customHeight="false" outlineLevel="0" collapsed="false">
      <c r="A1008" s="8"/>
      <c r="B1008" s="8"/>
      <c r="C1008" s="8"/>
      <c r="D1008" s="8"/>
      <c r="E1008" s="8"/>
      <c r="F1008" s="18"/>
      <c r="G1008" s="21"/>
      <c r="H1008" s="11" t="str">
        <f aca="false">IF(E1008="","",IFERROR(INDEX(Rates!$B$6:$B$30,MATCH(E1008,Rates!$A$6:$A$30,0)),"Not in rate table"))</f>
        <v/>
      </c>
      <c r="I1008" s="22" t="str">
        <f aca="false">IF(E1008="","",IFERROR(IF(F1008&lt;=INDEX(Rates!$C$6:$C$30,MATCH(E1008,Rates!$A$6:$A$30,0)),0,IF(D1008="Yes",INDEX(Rates!$D$6:$D$30,MATCH(E1008,Rates!$A$6:$A$30,0)),INDEX(Rates!$E$6:$E$30,MATCH(E1008,Rates!$A$6:$A$30,0)))),0))</f>
        <v/>
      </c>
      <c r="J1008" s="23" t="str">
        <f aca="false">IF(E1008="","",ROUND(F1008*I1008,0))</f>
        <v/>
      </c>
      <c r="K1008" s="24" t="str">
        <f aca="false">IF(OR(G1008="",J1008=0),"",IF(MONTH(G1008)=3,DATE(YEAR(G1008),Settings!$C$9,Settings!$C$8),DATE(YEAR(G1008),MONTH(G1008)+1,Settings!$C$7)))</f>
        <v/>
      </c>
      <c r="L1008" s="21"/>
      <c r="M1008" s="8"/>
      <c r="N1008" s="10" t="str">
        <f aca="false">IF(E1008="","",IF(J1008=0,"Below threshold",IF(L1008="",IF(Settings!$C$11&gt;K1008,"Overdue - not deposited","Pending (not yet due)"),IF(L1008&lt;=K1008,"Deposited on time","Deposited late"))))</f>
        <v/>
      </c>
      <c r="O1008" s="25" t="str">
        <f aca="false">IF(OR(J1008="",J1008=0,G1008=""),"",IF(N1008="Deposited on time",0,IF(N1008="Pending (not yet due)",0,MAX(0,(YEAR(IF(L1008="",Settings!$C$11,L1008))-YEAR(G1008))*12+MONTH(IF(L1008="",Settings!$C$11,L1008))-MONTH(G1008)+1))))</f>
        <v/>
      </c>
      <c r="P1008" s="23" t="str">
        <f aca="false">IF(O1008="","",ROUND(J1008*Settings!$C$10*O1008,0))</f>
        <v/>
      </c>
    </row>
  </sheetData>
  <conditionalFormatting sqref="N9:N1008">
    <cfRule type="expression" priority="2" aboveAverage="0" equalAverage="0" bottom="0" percent="0" rank="0" text="" dxfId="0">
      <formula>OR(N9="Deposited late",N9="Overdue - not deposited")</formula>
    </cfRule>
  </conditionalFormatting>
  <conditionalFormatting sqref="D9:D1008">
    <cfRule type="expression" priority="3" aboveAverage="0" equalAverage="0" bottom="0" percent="0" rank="0" text="" dxfId="1">
      <formula>D9="No"</formula>
    </cfRule>
  </conditionalFormatting>
  <dataValidations count="2">
    <dataValidation allowBlank="true" error="Pick a value from the list" errorStyle="stop" errorTitle="Invalid entry" operator="between" showDropDown="false" showErrorMessage="false" showInputMessage="false" sqref="D9:D1008" type="list">
      <formula1>"Yes,No"</formula1>
      <formula2>0</formula2>
    </dataValidation>
    <dataValidation allowBlank="true" errorStyle="stop" operator="between" showDropDown="false" showErrorMessage="false" showInputMessage="false" sqref="E9:E1008" type="list">
      <formula1>Rates!$A$6:$A$30</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4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62"/>
    <col collapsed="false" customWidth="true" hidden="false" outlineLevel="0" max="2" min="2" style="0" width="12"/>
    <col collapsed="false" customWidth="true" hidden="false" outlineLevel="0" max="4" min="3" style="0" width="16"/>
    <col collapsed="false" customWidth="true" hidden="false" outlineLevel="0" max="5" min="5" style="0" width="18"/>
  </cols>
  <sheetData>
    <row r="1" customFormat="false" ht="17.35" hidden="false" customHeight="false" outlineLevel="0" collapsed="false">
      <c r="A1" s="15" t="s">
        <v>110</v>
      </c>
    </row>
    <row r="2" customFormat="false" ht="15" hidden="false" customHeight="false" outlineLevel="0" collapsed="false">
      <c r="A2" s="16" t="s">
        <v>42</v>
      </c>
    </row>
    <row r="5" customFormat="false" ht="30" hidden="false" customHeight="true" outlineLevel="0" collapsed="false">
      <c r="A5" s="17" t="s">
        <v>43</v>
      </c>
      <c r="B5" s="17" t="s">
        <v>111</v>
      </c>
      <c r="C5" s="17" t="s">
        <v>112</v>
      </c>
      <c r="D5" s="17" t="s">
        <v>81</v>
      </c>
      <c r="E5" s="17" t="s">
        <v>113</v>
      </c>
    </row>
    <row r="6" customFormat="false" ht="15" hidden="false" customHeight="false" outlineLevel="0" collapsed="false">
      <c r="A6" s="11" t="str">
        <f aca="false">Rates!A6</f>
        <v>Contractor - individual/HUF</v>
      </c>
      <c r="B6" s="25" t="n">
        <f aca="false">COUNTIF(Register!$E$9:$E$1008,A6)</f>
        <v>1</v>
      </c>
      <c r="C6" s="23" t="n">
        <f aca="false">SUMIFS(Register!$F$9:$F$1008,Register!$E$9:$E$1008,A6)</f>
        <v>45000</v>
      </c>
      <c r="D6" s="23" t="n">
        <f aca="false">SUMIFS(Register!$J$9:$J$1008,Register!$E$9:$E$1008,A6)</f>
        <v>450</v>
      </c>
      <c r="E6" s="23" t="n">
        <f aca="false">SUMIFS(Register!$J$9:$J$1008,Register!$E$9:$E$1008,A6,Register!$L$9:$L$1008,"")</f>
        <v>450</v>
      </c>
    </row>
    <row r="7" customFormat="false" ht="15" hidden="false" customHeight="false" outlineLevel="0" collapsed="false">
      <c r="A7" s="11" t="str">
        <f aca="false">Rates!A7</f>
        <v>Contractor - others</v>
      </c>
      <c r="B7" s="25" t="n">
        <f aca="false">COUNTIF(Register!$E$9:$E$1008,A7)</f>
        <v>2</v>
      </c>
      <c r="C7" s="23" t="n">
        <f aca="false">SUMIFS(Register!$F$9:$F$1008,Register!$E$9:$E$1008,A7)</f>
        <v>488000</v>
      </c>
      <c r="D7" s="23" t="n">
        <f aca="false">SUMIFS(Register!$J$9:$J$1008,Register!$E$9:$E$1008,A7)</f>
        <v>9760</v>
      </c>
      <c r="E7" s="23" t="n">
        <f aca="false">SUMIFS(Register!$J$9:$J$1008,Register!$E$9:$E$1008,A7,Register!$L$9:$L$1008,"")</f>
        <v>0</v>
      </c>
    </row>
    <row r="8" customFormat="false" ht="15" hidden="false" customHeight="false" outlineLevel="0" collapsed="false">
      <c r="A8" s="11" t="str">
        <f aca="false">Rates!A8</f>
        <v>Professional / technical fees</v>
      </c>
      <c r="B8" s="25" t="n">
        <f aca="false">COUNTIF(Register!$E$9:$E$1008,A8)</f>
        <v>1</v>
      </c>
      <c r="C8" s="23" t="n">
        <f aca="false">SUMIFS(Register!$F$9:$F$1008,Register!$E$9:$E$1008,A8)</f>
        <v>236000</v>
      </c>
      <c r="D8" s="23" t="n">
        <f aca="false">SUMIFS(Register!$J$9:$J$1008,Register!$E$9:$E$1008,A8)</f>
        <v>23600</v>
      </c>
      <c r="E8" s="23" t="n">
        <f aca="false">SUMIFS(Register!$J$9:$J$1008,Register!$E$9:$E$1008,A8,Register!$L$9:$L$1008,"")</f>
        <v>0</v>
      </c>
    </row>
    <row r="9" customFormat="false" ht="15" hidden="false" customHeight="false" outlineLevel="0" collapsed="false">
      <c r="A9" s="11" t="str">
        <f aca="false">Rates!A9</f>
        <v>Rent - land or building</v>
      </c>
      <c r="B9" s="25" t="n">
        <f aca="false">COUNTIF(Register!$E$9:$E$1008,A9)</f>
        <v>1</v>
      </c>
      <c r="C9" s="23" t="n">
        <f aca="false">SUMIFS(Register!$F$9:$F$1008,Register!$E$9:$E$1008,A9)</f>
        <v>150000</v>
      </c>
      <c r="D9" s="23" t="n">
        <f aca="false">SUMIFS(Register!$J$9:$J$1008,Register!$E$9:$E$1008,A9)</f>
        <v>15000</v>
      </c>
      <c r="E9" s="23" t="n">
        <f aca="false">SUMIFS(Register!$J$9:$J$1008,Register!$E$9:$E$1008,A9,Register!$L$9:$L$1008,"")</f>
        <v>15000</v>
      </c>
    </row>
    <row r="10" customFormat="false" ht="15" hidden="false" customHeight="false" outlineLevel="0" collapsed="false">
      <c r="A10" s="11" t="str">
        <f aca="false">Rates!A10</f>
        <v>Rent - plant and machinery</v>
      </c>
      <c r="B10" s="25" t="n">
        <f aca="false">COUNTIF(Register!$E$9:$E$1008,A10)</f>
        <v>1</v>
      </c>
      <c r="C10" s="23" t="n">
        <f aca="false">SUMIFS(Register!$F$9:$F$1008,Register!$E$9:$E$1008,A10)</f>
        <v>120000</v>
      </c>
      <c r="D10" s="23" t="n">
        <f aca="false">SUMIFS(Register!$J$9:$J$1008,Register!$E$9:$E$1008,A10)</f>
        <v>24000</v>
      </c>
      <c r="E10" s="23" t="n">
        <f aca="false">SUMIFS(Register!$J$9:$J$1008,Register!$E$9:$E$1008,A10,Register!$L$9:$L$1008,"")</f>
        <v>0</v>
      </c>
    </row>
    <row r="11" customFormat="false" ht="15" hidden="false" customHeight="false" outlineLevel="0" collapsed="false">
      <c r="A11" s="11" t="str">
        <f aca="false">Rates!A11</f>
        <v>Commission / brokerage</v>
      </c>
      <c r="B11" s="25" t="n">
        <f aca="false">COUNTIF(Register!$E$9:$E$1008,A11)</f>
        <v>0</v>
      </c>
      <c r="C11" s="23" t="n">
        <f aca="false">SUMIFS(Register!$F$9:$F$1008,Register!$E$9:$E$1008,A11)</f>
        <v>0</v>
      </c>
      <c r="D11" s="23" t="n">
        <f aca="false">SUMIFS(Register!$J$9:$J$1008,Register!$E$9:$E$1008,A11)</f>
        <v>0</v>
      </c>
      <c r="E11" s="23" t="n">
        <f aca="false">SUMIFS(Register!$J$9:$J$1008,Register!$E$9:$E$1008,A11,Register!$L$9:$L$1008,"")</f>
        <v>0</v>
      </c>
    </row>
    <row r="12" customFormat="false" ht="15" hidden="false" customHeight="false" outlineLevel="0" collapsed="false">
      <c r="A12" s="11" t="str">
        <f aca="false">Rates!A12</f>
        <v>Interest (other than securities)</v>
      </c>
      <c r="B12" s="25" t="n">
        <f aca="false">COUNTIF(Register!$E$9:$E$1008,A12)</f>
        <v>0</v>
      </c>
      <c r="C12" s="23" t="n">
        <f aca="false">SUMIFS(Register!$F$9:$F$1008,Register!$E$9:$E$1008,A12)</f>
        <v>0</v>
      </c>
      <c r="D12" s="23" t="n">
        <f aca="false">SUMIFS(Register!$J$9:$J$1008,Register!$E$9:$E$1008,A12)</f>
        <v>0</v>
      </c>
      <c r="E12" s="23" t="n">
        <f aca="false">SUMIFS(Register!$J$9:$J$1008,Register!$E$9:$E$1008,A12,Register!$L$9:$L$1008,"")</f>
        <v>0</v>
      </c>
    </row>
    <row r="13" customFormat="false" ht="15" hidden="false" customHeight="false" outlineLevel="0" collapsed="false">
      <c r="A13" s="11" t="str">
        <f aca="false">Rates!A13</f>
        <v>Purchase of goods</v>
      </c>
      <c r="B13" s="25" t="n">
        <f aca="false">COUNTIF(Register!$E$9:$E$1008,A13)</f>
        <v>0</v>
      </c>
      <c r="C13" s="23" t="n">
        <f aca="false">SUMIFS(Register!$F$9:$F$1008,Register!$E$9:$E$1008,A13)</f>
        <v>0</v>
      </c>
      <c r="D13" s="23" t="n">
        <f aca="false">SUMIFS(Register!$J$9:$J$1008,Register!$E$9:$E$1008,A13)</f>
        <v>0</v>
      </c>
      <c r="E13" s="23" t="n">
        <f aca="false">SUMIFS(Register!$J$9:$J$1008,Register!$E$9:$E$1008,A13,Register!$L$9:$L$1008,"")</f>
        <v>0</v>
      </c>
    </row>
    <row r="14" customFormat="false" ht="15" hidden="false" customHeight="false" outlineLevel="0" collapsed="false">
      <c r="A14" s="14" t="s">
        <v>114</v>
      </c>
      <c r="B14" s="26" t="n">
        <f aca="false">SUM(B6:B13)</f>
        <v>6</v>
      </c>
      <c r="C14" s="27" t="n">
        <f aca="false">SUM(C6:C13)</f>
        <v>1039000</v>
      </c>
      <c r="D14" s="27" t="n">
        <f aca="false">SUM(D6:D13)</f>
        <v>72810</v>
      </c>
      <c r="E14" s="27" t="n">
        <f aca="false">SUM(E6:E13)</f>
        <v>15450</v>
      </c>
    </row>
    <row r="16" customFormat="false" ht="15" hidden="false" customHeight="false" outlineLevel="0" collapsed="false">
      <c r="A16" s="4" t="s">
        <v>115</v>
      </c>
    </row>
    <row r="17" customFormat="false" ht="30" hidden="false" customHeight="true" outlineLevel="0" collapsed="false">
      <c r="A17" s="17" t="s">
        <v>116</v>
      </c>
      <c r="B17" s="17" t="s">
        <v>81</v>
      </c>
      <c r="C17" s="17" t="s">
        <v>117</v>
      </c>
      <c r="D17" s="17" t="s">
        <v>87</v>
      </c>
    </row>
    <row r="18" customFormat="false" ht="15" hidden="false" customHeight="false" outlineLevel="0" collapsed="false">
      <c r="A18" s="28" t="n">
        <v>46113</v>
      </c>
      <c r="B18" s="23" t="n">
        <f aca="false">SUMIFS(Register!$J$9:$J$1008,Register!$G$9:$G$1008,"&gt;="&amp;A18,Register!$G$9:$G$1008,"&lt;"&amp;EDATE(A18,1))</f>
        <v>0</v>
      </c>
      <c r="C18" s="23" t="n">
        <f aca="false">SUMIFS(Register!$J$9:$J$1008,Register!$G$9:$G$1008,"&gt;="&amp;A18,Register!$G$9:$G$1008,"&lt;"&amp;EDATE(A18,1),Register!$L$9:$L$1008,"&lt;&gt;")</f>
        <v>0</v>
      </c>
      <c r="D18" s="23" t="n">
        <f aca="false">SUMIFS(Register!$P$9:$P$1008,Register!$G$9:$G$1008,"&gt;="&amp;A18,Register!$G$9:$G$1008,"&lt;"&amp;EDATE(A18,1))</f>
        <v>0</v>
      </c>
    </row>
    <row r="19" customFormat="false" ht="15" hidden="false" customHeight="false" outlineLevel="0" collapsed="false">
      <c r="A19" s="29" t="n">
        <f aca="false">EDATE(A18,1)</f>
        <v>46143</v>
      </c>
      <c r="B19" s="23" t="n">
        <f aca="false">SUMIFS(Register!$J$9:$J$1008,Register!$G$9:$G$1008,"&gt;="&amp;A19,Register!$G$9:$G$1008,"&lt;"&amp;EDATE(A19,1))</f>
        <v>0</v>
      </c>
      <c r="C19" s="23" t="n">
        <f aca="false">SUMIFS(Register!$J$9:$J$1008,Register!$G$9:$G$1008,"&gt;="&amp;A19,Register!$G$9:$G$1008,"&lt;"&amp;EDATE(A19,1),Register!$L$9:$L$1008,"&lt;&gt;")</f>
        <v>0</v>
      </c>
      <c r="D19" s="23" t="n">
        <f aca="false">SUMIFS(Register!$P$9:$P$1008,Register!$G$9:$G$1008,"&gt;="&amp;A19,Register!$G$9:$G$1008,"&lt;"&amp;EDATE(A19,1))</f>
        <v>0</v>
      </c>
    </row>
    <row r="20" customFormat="false" ht="15" hidden="false" customHeight="false" outlineLevel="0" collapsed="false">
      <c r="A20" s="29" t="n">
        <f aca="false">EDATE(A19,1)</f>
        <v>46174</v>
      </c>
      <c r="B20" s="23" t="n">
        <f aca="false">SUMIFS(Register!$J$9:$J$1008,Register!$G$9:$G$1008,"&gt;="&amp;A20,Register!$G$9:$G$1008,"&lt;"&amp;EDATE(A20,1))</f>
        <v>0</v>
      </c>
      <c r="C20" s="23" t="n">
        <f aca="false">SUMIFS(Register!$J$9:$J$1008,Register!$G$9:$G$1008,"&gt;="&amp;A20,Register!$G$9:$G$1008,"&lt;"&amp;EDATE(A20,1),Register!$L$9:$L$1008,"&lt;&gt;")</f>
        <v>0</v>
      </c>
      <c r="D20" s="23" t="n">
        <f aca="false">SUMIFS(Register!$P$9:$P$1008,Register!$G$9:$G$1008,"&gt;="&amp;A20,Register!$G$9:$G$1008,"&lt;"&amp;EDATE(A20,1))</f>
        <v>0</v>
      </c>
    </row>
    <row r="21" customFormat="false" ht="15" hidden="false" customHeight="false" outlineLevel="0" collapsed="false">
      <c r="A21" s="29" t="n">
        <f aca="false">EDATE(A20,1)</f>
        <v>46204</v>
      </c>
      <c r="B21" s="23" t="n">
        <f aca="false">SUMIFS(Register!$J$9:$J$1008,Register!$G$9:$G$1008,"&gt;="&amp;A21,Register!$G$9:$G$1008,"&lt;"&amp;EDATE(A21,1))</f>
        <v>0</v>
      </c>
      <c r="C21" s="23" t="n">
        <f aca="false">SUMIFS(Register!$J$9:$J$1008,Register!$G$9:$G$1008,"&gt;="&amp;A21,Register!$G$9:$G$1008,"&lt;"&amp;EDATE(A21,1),Register!$L$9:$L$1008,"&lt;&gt;")</f>
        <v>0</v>
      </c>
      <c r="D21" s="23" t="n">
        <f aca="false">SUMIFS(Register!$P$9:$P$1008,Register!$G$9:$G$1008,"&gt;="&amp;A21,Register!$G$9:$G$1008,"&lt;"&amp;EDATE(A21,1))</f>
        <v>0</v>
      </c>
    </row>
    <row r="22" customFormat="false" ht="15" hidden="false" customHeight="false" outlineLevel="0" collapsed="false">
      <c r="A22" s="29" t="n">
        <f aca="false">EDATE(A21,1)</f>
        <v>46235</v>
      </c>
      <c r="B22" s="23" t="n">
        <f aca="false">SUMIFS(Register!$J$9:$J$1008,Register!$G$9:$G$1008,"&gt;="&amp;A22,Register!$G$9:$G$1008,"&lt;"&amp;EDATE(A22,1))</f>
        <v>8200</v>
      </c>
      <c r="C22" s="23" t="n">
        <f aca="false">SUMIFS(Register!$J$9:$J$1008,Register!$G$9:$G$1008,"&gt;="&amp;A22,Register!$G$9:$G$1008,"&lt;"&amp;EDATE(A22,1),Register!$L$9:$L$1008,"&lt;&gt;")</f>
        <v>8200</v>
      </c>
      <c r="D22" s="23" t="n">
        <f aca="false">SUMIFS(Register!$P$9:$P$1008,Register!$G$9:$G$1008,"&gt;="&amp;A22,Register!$G$9:$G$1008,"&lt;"&amp;EDATE(A22,1))</f>
        <v>0</v>
      </c>
    </row>
    <row r="23" customFormat="false" ht="15" hidden="false" customHeight="false" outlineLevel="0" collapsed="false">
      <c r="A23" s="29" t="n">
        <f aca="false">EDATE(A22,1)</f>
        <v>46266</v>
      </c>
      <c r="B23" s="23" t="n">
        <f aca="false">SUMIFS(Register!$J$9:$J$1008,Register!$G$9:$G$1008,"&gt;="&amp;A23,Register!$G$9:$G$1008,"&lt;"&amp;EDATE(A23,1))</f>
        <v>49610</v>
      </c>
      <c r="C23" s="23" t="n">
        <f aca="false">SUMIFS(Register!$J$9:$J$1008,Register!$G$9:$G$1008,"&gt;="&amp;A23,Register!$G$9:$G$1008,"&lt;"&amp;EDATE(A23,1),Register!$L$9:$L$1008,"&lt;&gt;")</f>
        <v>49160</v>
      </c>
      <c r="D23" s="23" t="n">
        <f aca="false">SUMIFS(Register!$P$9:$P$1008,Register!$G$9:$G$1008,"&gt;="&amp;A23,Register!$G$9:$G$1008,"&lt;"&amp;EDATE(A23,1))</f>
        <v>61</v>
      </c>
    </row>
    <row r="24" customFormat="false" ht="15" hidden="false" customHeight="false" outlineLevel="0" collapsed="false">
      <c r="A24" s="29" t="n">
        <f aca="false">EDATE(A23,1)</f>
        <v>46296</v>
      </c>
      <c r="B24" s="23" t="n">
        <f aca="false">SUMIFS(Register!$J$9:$J$1008,Register!$G$9:$G$1008,"&gt;="&amp;A24,Register!$G$9:$G$1008,"&lt;"&amp;EDATE(A24,1))</f>
        <v>15000</v>
      </c>
      <c r="C24" s="23" t="n">
        <f aca="false">SUMIFS(Register!$J$9:$J$1008,Register!$G$9:$G$1008,"&gt;="&amp;A24,Register!$G$9:$G$1008,"&lt;"&amp;EDATE(A24,1),Register!$L$9:$L$1008,"&lt;&gt;")</f>
        <v>0</v>
      </c>
      <c r="D24" s="23" t="n">
        <f aca="false">SUMIFS(Register!$P$9:$P$1008,Register!$G$9:$G$1008,"&gt;="&amp;A24,Register!$G$9:$G$1008,"&lt;"&amp;EDATE(A24,1))</f>
        <v>0</v>
      </c>
    </row>
    <row r="25" customFormat="false" ht="15" hidden="false" customHeight="false" outlineLevel="0" collapsed="false">
      <c r="A25" s="29" t="n">
        <f aca="false">EDATE(A24,1)</f>
        <v>46327</v>
      </c>
      <c r="B25" s="23" t="n">
        <f aca="false">SUMIFS(Register!$J$9:$J$1008,Register!$G$9:$G$1008,"&gt;="&amp;A25,Register!$G$9:$G$1008,"&lt;"&amp;EDATE(A25,1))</f>
        <v>0</v>
      </c>
      <c r="C25" s="23" t="n">
        <f aca="false">SUMIFS(Register!$J$9:$J$1008,Register!$G$9:$G$1008,"&gt;="&amp;A25,Register!$G$9:$G$1008,"&lt;"&amp;EDATE(A25,1),Register!$L$9:$L$1008,"&lt;&gt;")</f>
        <v>0</v>
      </c>
      <c r="D25" s="23" t="n">
        <f aca="false">SUMIFS(Register!$P$9:$P$1008,Register!$G$9:$G$1008,"&gt;="&amp;A25,Register!$G$9:$G$1008,"&lt;"&amp;EDATE(A25,1))</f>
        <v>0</v>
      </c>
    </row>
    <row r="26" customFormat="false" ht="15" hidden="false" customHeight="false" outlineLevel="0" collapsed="false">
      <c r="A26" s="29" t="n">
        <f aca="false">EDATE(A25,1)</f>
        <v>46357</v>
      </c>
      <c r="B26" s="23" t="n">
        <f aca="false">SUMIFS(Register!$J$9:$J$1008,Register!$G$9:$G$1008,"&gt;="&amp;A26,Register!$G$9:$G$1008,"&lt;"&amp;EDATE(A26,1))</f>
        <v>0</v>
      </c>
      <c r="C26" s="23" t="n">
        <f aca="false">SUMIFS(Register!$J$9:$J$1008,Register!$G$9:$G$1008,"&gt;="&amp;A26,Register!$G$9:$G$1008,"&lt;"&amp;EDATE(A26,1),Register!$L$9:$L$1008,"&lt;&gt;")</f>
        <v>0</v>
      </c>
      <c r="D26" s="23" t="n">
        <f aca="false">SUMIFS(Register!$P$9:$P$1008,Register!$G$9:$G$1008,"&gt;="&amp;A26,Register!$G$9:$G$1008,"&lt;"&amp;EDATE(A26,1))</f>
        <v>0</v>
      </c>
    </row>
    <row r="27" customFormat="false" ht="15" hidden="false" customHeight="false" outlineLevel="0" collapsed="false">
      <c r="A27" s="29" t="n">
        <f aca="false">EDATE(A26,1)</f>
        <v>46388</v>
      </c>
      <c r="B27" s="23" t="n">
        <f aca="false">SUMIFS(Register!$J$9:$J$1008,Register!$G$9:$G$1008,"&gt;="&amp;A27,Register!$G$9:$G$1008,"&lt;"&amp;EDATE(A27,1))</f>
        <v>0</v>
      </c>
      <c r="C27" s="23" t="n">
        <f aca="false">SUMIFS(Register!$J$9:$J$1008,Register!$G$9:$G$1008,"&gt;="&amp;A27,Register!$G$9:$G$1008,"&lt;"&amp;EDATE(A27,1),Register!$L$9:$L$1008,"&lt;&gt;")</f>
        <v>0</v>
      </c>
      <c r="D27" s="23" t="n">
        <f aca="false">SUMIFS(Register!$P$9:$P$1008,Register!$G$9:$G$1008,"&gt;="&amp;A27,Register!$G$9:$G$1008,"&lt;"&amp;EDATE(A27,1))</f>
        <v>0</v>
      </c>
    </row>
    <row r="28" customFormat="false" ht="15" hidden="false" customHeight="false" outlineLevel="0" collapsed="false">
      <c r="A28" s="29" t="n">
        <f aca="false">EDATE(A27,1)</f>
        <v>46419</v>
      </c>
      <c r="B28" s="23" t="n">
        <f aca="false">SUMIFS(Register!$J$9:$J$1008,Register!$G$9:$G$1008,"&gt;="&amp;A28,Register!$G$9:$G$1008,"&lt;"&amp;EDATE(A28,1))</f>
        <v>0</v>
      </c>
      <c r="C28" s="23" t="n">
        <f aca="false">SUMIFS(Register!$J$9:$J$1008,Register!$G$9:$G$1008,"&gt;="&amp;A28,Register!$G$9:$G$1008,"&lt;"&amp;EDATE(A28,1),Register!$L$9:$L$1008,"&lt;&gt;")</f>
        <v>0</v>
      </c>
      <c r="D28" s="23" t="n">
        <f aca="false">SUMIFS(Register!$P$9:$P$1008,Register!$G$9:$G$1008,"&gt;="&amp;A28,Register!$G$9:$G$1008,"&lt;"&amp;EDATE(A28,1))</f>
        <v>0</v>
      </c>
    </row>
    <row r="29" customFormat="false" ht="15" hidden="false" customHeight="false" outlineLevel="0" collapsed="false">
      <c r="A29" s="29" t="n">
        <f aca="false">EDATE(A28,1)</f>
        <v>46447</v>
      </c>
      <c r="B29" s="23" t="n">
        <f aca="false">SUMIFS(Register!$J$9:$J$1008,Register!$G$9:$G$1008,"&gt;="&amp;A29,Register!$G$9:$G$1008,"&lt;"&amp;EDATE(A29,1))</f>
        <v>0</v>
      </c>
      <c r="C29" s="23" t="n">
        <f aca="false">SUMIFS(Register!$J$9:$J$1008,Register!$G$9:$G$1008,"&gt;="&amp;A29,Register!$G$9:$G$1008,"&lt;"&amp;EDATE(A29,1),Register!$L$9:$L$1008,"&lt;&gt;")</f>
        <v>0</v>
      </c>
      <c r="D29" s="23" t="n">
        <f aca="false">SUMIFS(Register!$P$9:$P$1008,Register!$G$9:$G$1008,"&gt;="&amp;A29,Register!$G$9:$G$1008,"&lt;"&amp;EDATE(A29,1))</f>
        <v>0</v>
      </c>
    </row>
    <row r="30" customFormat="false" ht="15" hidden="false" customHeight="false" outlineLevel="0" collapsed="false">
      <c r="A30" s="14" t="s">
        <v>114</v>
      </c>
      <c r="B30" s="27" t="n">
        <f aca="false">SUM(B18:B29)</f>
        <v>72810</v>
      </c>
      <c r="C30" s="27" t="n">
        <f aca="false">SUM(C18:C29)</f>
        <v>57360</v>
      </c>
      <c r="D30" s="27" t="n">
        <f aca="false">SUM(D18:D29)</f>
        <v>61</v>
      </c>
    </row>
    <row r="31" customFormat="false" ht="15" hidden="false" customHeight="false" outlineLevel="0" collapsed="false">
      <c r="A31" s="2" t="s">
        <v>118</v>
      </c>
    </row>
    <row r="33" customFormat="false" ht="15" hidden="false" customHeight="false" outlineLevel="0" collapsed="false">
      <c r="A33" s="4" t="s">
        <v>119</v>
      </c>
    </row>
    <row r="34" customFormat="false" ht="15" hidden="false" customHeight="false" outlineLevel="0" collapsed="false">
      <c r="A34" s="10" t="s">
        <v>120</v>
      </c>
      <c r="D34" s="30" t="str">
        <f aca="false">IF(COUNTIF(Register!$H$9:$H$1008,"Not in rate table")=0,"OK","CHECK")</f>
        <v>OK</v>
      </c>
    </row>
    <row r="35" customFormat="false" ht="15" hidden="false" customHeight="false" outlineLevel="0" collapsed="false">
      <c r="A35" s="10" t="s">
        <v>121</v>
      </c>
      <c r="D35" s="30" t="str">
        <f aca="false">IF(ABS(D14-B30)&lt;0.5,"OK","CHECK")</f>
        <v>OK</v>
      </c>
    </row>
    <row r="36" customFormat="false" ht="15" hidden="false" customHeight="false" outlineLevel="0" collapsed="false">
      <c r="A36" s="10" t="s">
        <v>122</v>
      </c>
      <c r="D36" s="30" t="str">
        <f aca="false">IF(COUNTIF(Register!$N$9:$N$1008,"Overdue - not deposited")=0,"OK","CHECK")</f>
        <v>CHECK</v>
      </c>
    </row>
    <row r="37" customFormat="false" ht="15" hidden="false" customHeight="false" outlineLevel="0" collapsed="false">
      <c r="A37" s="10" t="s">
        <v>123</v>
      </c>
      <c r="D37" s="30" t="str">
        <f aca="false">IF(COUNTIF(Register!$N$9:$N$1008,"Deposited late")=0,"OK","CHECK")</f>
        <v>CHECK</v>
      </c>
    </row>
    <row r="38" customFormat="false" ht="15" hidden="false" customHeight="false" outlineLevel="0" collapsed="false">
      <c r="A38" s="10" t="s">
        <v>124</v>
      </c>
      <c r="D38" s="30" t="str">
        <f aca="false">IF(COUNTIFS(Register!$L$9:$L$1008,"&lt;&gt;",Register!$M$9:$M$1008,"")=0,"OK","CHECK")</f>
        <v>OK</v>
      </c>
    </row>
    <row r="40" customFormat="false" ht="15" hidden="false" customHeight="false" outlineLevel="0" collapsed="false">
      <c r="A40" s="2" t="s">
        <v>125</v>
      </c>
    </row>
  </sheetData>
  <conditionalFormatting sqref="D34:D38">
    <cfRule type="cellIs" priority="2"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2026-10-25T22:48:17Z</dcterms:created>
  <dc:creator>sachinnagpal.in</dc:creator>
  <dc:description/>
  <dc:language>en-US</dc:language>
  <cp:lastModifiedBy/>
  <dcterms:modified xsi:type="dcterms:W3CDTF">2026-10-25T22:48:17Z</dcterms:modified>
  <cp:revision>0</cp:revision>
  <dc:subject/>
  <dc:title>S-TDS-Payable-Tracker.xlsx</dc:title>
</cp:coreProperties>
</file>

<file path=docProps/custom.xml><?xml version="1.0" encoding="utf-8"?>
<Properties xmlns="http://schemas.openxmlformats.org/officeDocument/2006/custom-properties" xmlns:vt="http://schemas.openxmlformats.org/officeDocument/2006/docPropsVTypes"/>
</file>