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Cash Flows"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<sst xmlns="http://schemas.openxmlformats.org/spreadsheetml/2006/main" count="95" uniqueCount="88">
  <si>
    <t xml:space="preserve">Template P: InvIT Unit Return Calculator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</si>
  <si>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</si>
  <si>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</si>
  <si>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</si>
  <si>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Shows what an investor in InvIT units really earns. A distribution yield (this year's distribution / price) can look high because, for an InvIT whose roads have a fixed concession life, part of every distribution is your own capital coming back. This calculator builds the year-by-year cash flows of holding the units and gives the true return (IRR) before and after tax, how much of the money received is capital returned, and the distribution needed each year to reach a target return.</t>
  </si>
  <si>
    <t xml:space="preserve">How to use it (step by step)</t>
  </si>
  <si>
    <t xml:space="preserve">Step 1</t>
  </si>
  <si>
    <t xml:space="preserve">Go to 'Inputs'. Type the price you pay per unit, the number of units and the remaining life of the InvIT's assets in years (for example the remaining concession period).</t>
  </si>
  <si>
    <t xml:space="preserve">Step 2</t>
  </si>
  <si>
    <t xml:space="preserve">Type the expected distribution per unit (DPU) for the first year and how fast you expect it to grow (it can be negative).</t>
  </si>
  <si>
    <t xml:space="preserve">Step 3</t>
  </si>
  <si>
    <t xml:space="preserve">Type how the distribution is made up: interest, dividend, repayment of capital and other income (they must add to 100%). The InvIT's distribution announcements show this split.</t>
  </si>
  <si>
    <t xml:space="preserve">Step 4</t>
  </si>
  <si>
    <t xml:space="preserve">Type your own tax rate for each component. Ask your tax adviser; the rules for each part are different and change from time to time.</t>
  </si>
  <si>
    <t xml:space="preserve">Step 5</t>
  </si>
  <si>
    <t xml:space="preserve">If you plan to sell before the end, type the exit year and the price you expect. Otherwise leave exit year blank and type the value per unit left at the end of the life (often close to zero for a road InvIT with finite concessions).</t>
  </si>
  <si>
    <t xml:space="preserve">Step 6</t>
  </si>
  <si>
    <t xml:space="preserve">Read the results: yield vs IRR, before and after tax, capital returned, payback year and the DPU needed for your target return. The 'Cash Flows' tab shows every year.</t>
  </si>
  <si>
    <t xml:space="preserve">Tabs in this file</t>
  </si>
  <si>
    <t xml:space="preserve">Inputs</t>
  </si>
  <si>
    <t xml:space="preserve">Price, units, life, distributions, split, tax rates, exit, target and results.</t>
  </si>
  <si>
    <t xml:space="preserve">Cash Flows</t>
  </si>
  <si>
    <t xml:space="preserve">Year-by-year cash flows before and after tax.</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</si>
  <si>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</si>
  <si>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</si>
  <si>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</si>
  <si>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</si>
  <si>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</si>
  <si>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</si>
  <si>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</si>
  <si>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</si>
  <si>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</si>
  <si>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IRR is the single annual return that makes the present value of all money received equal to the price paid.</t>
  </si>
  <si>
    <t xml:space="preserve">The gap between yield and IRR shows how much of the 'yield' is really return of your own capital.</t>
  </si>
  <si>
    <t xml:space="preserve">Required year-1 DPU for a target return uses the growing-annuity formula: (price - present value of end value) x (r - g) / (1 - ((1+g)/(1+r))^n).</t>
  </si>
  <si>
    <t xml:space="preserve">The split of distributions is assumed to be the same every year. Brokerage, STT and stamp duty are ignored.</t>
  </si>
  <si>
    <t xml:space="preserve">This is a learning and planning tool, not investment advice. Past or expected distributions are not guaranteed. All sample numbers are illustrative.</t>
  </si>
  <si>
    <t xml:space="preserve">Version</t>
  </si>
  <si>
    <t xml:space="preserve">v1.0, October 2026. Works in Excel 2010 or later, Excel for Microsoft 365, LibreOffice and Google Sheets. Amounts in Indian Rupees (₹).</t>
  </si>
  <si>
    <t xml:space="preserve">Inputs and Results</t>
  </si>
  <si>
    <t xml:space="preserve">For computation and reconciliation assistance only; not a substitute for formal statutory audit or legal tax advice.</t>
  </si>
  <si>
    <t xml:space="preserve">Purchase price per unit (₹)</t>
  </si>
  <si>
    <t xml:space="preserve">RESULTS</t>
  </si>
  <si>
    <t xml:space="preserve">Number of units</t>
  </si>
  <si>
    <t xml:space="preserve">Year-1 distribution yield (DPU / price)</t>
  </si>
  <si>
    <t xml:space="preserve">Remaining life of assets (years, max 30)</t>
  </si>
  <si>
    <t xml:space="preserve">True return before tax (IRR)</t>
  </si>
  <si>
    <t xml:space="preserve">Year-1 distribution per unit, DPU (₹)</t>
  </si>
  <si>
    <t xml:space="preserve">Gap: yield - pre-tax IRR</t>
  </si>
  <si>
    <t xml:space="preserve">DPU growth per year</t>
  </si>
  <si>
    <t xml:space="preserve">True return after tax (IRR)</t>
  </si>
  <si>
    <t xml:space="preserve">Exit year (blank = hold to end of life)</t>
  </si>
  <si>
    <t xml:space="preserve">Total distributions received (₹)</t>
  </si>
  <si>
    <t xml:space="preserve">Expected exit price per unit (₹, if exit year given)</t>
  </si>
  <si>
    <t xml:space="preserve">of which capital returned through distributions (₹)</t>
  </si>
  <si>
    <t xml:space="preserve">Value per unit left at end of life (₹)</t>
  </si>
  <si>
    <t xml:space="preserve">Capital returned as % of amount invested</t>
  </si>
  <si>
    <t xml:space="preserve">Target return (for required DPU)</t>
  </si>
  <si>
    <t xml:space="preserve">Payback year (cumulative cash before tax turns positive)</t>
  </si>
  <si>
    <t xml:space="preserve">Year-1 DPU needed for the target return (₹)</t>
  </si>
  <si>
    <t xml:space="preserve">Distribution split and your tax rates</t>
  </si>
  <si>
    <t xml:space="preserve">Component</t>
  </si>
  <si>
    <t xml:space="preserve">Share of DPU</t>
  </si>
  <si>
    <t xml:space="preserve">Your tax rate</t>
  </si>
  <si>
    <t xml:space="preserve">Interest</t>
  </si>
  <si>
    <t xml:space="preserve">Dividend</t>
  </si>
  <si>
    <t xml:space="preserve">Repayment of capital (SPV debt repaid)</t>
  </si>
  <si>
    <t xml:space="preserve">Other income</t>
  </si>
  <si>
    <t xml:space="preserve">Total / weighted tax rate</t>
  </si>
  <si>
    <t xml:space="preserve">Sample tax rates are placeholders only. Confirm current rules for each component with a tax adviser.</t>
  </si>
  <si>
    <t xml:space="preserve">Derived</t>
  </si>
  <si>
    <t xml:space="preserve">Holding period used (years)</t>
  </si>
  <si>
    <t xml:space="preserve">End value per unit used (₹)</t>
  </si>
  <si>
    <t xml:space="preserve">Year-by-Year Cash Flows (₹, for all units)</t>
  </si>
  <si>
    <t xml:space="preserve">Year</t>
  </si>
  <si>
    <t xml:space="preserve">DPU (₹ per unit)</t>
  </si>
  <si>
    <t xml:space="preserve">Distributions received</t>
  </si>
  <si>
    <t xml:space="preserve">of which capital returned</t>
  </si>
  <si>
    <t xml:space="preserve">Cash flow before tax</t>
  </si>
  <si>
    <t xml:space="preserve">Tax on distributions</t>
  </si>
  <si>
    <t xml:space="preserve">End value received</t>
  </si>
  <si>
    <t xml:space="preserve">Cash flow after tax</t>
  </si>
  <si>
    <t xml:space="preserve">Cumulative before tax</t>
  </si>
  <si>
    <t xml:space="preserve">Payback flag</t>
  </si>
  <si>
    <t xml:space="preserve">Checks</t>
  </si>
  <si>
    <t xml:space="preserve">Distribution split adds to 100%</t>
  </si>
  <si>
    <t xml:space="preserve">Remaining life between 1 and 30 years</t>
  </si>
  <si>
    <t xml:space="preserve">At the required DPU, value at target return equals price (formula check)</t>
  </si>
</sst>
</file>

<file path=xl/styles.xml><?xml version="1.0" encoding="utf-8"?>
<styleSheet xmlns="http://schemas.openxmlformats.org/spreadsheetml/2006/main">
  <numFmts count="6">
    <numFmt numFmtId="164" formatCode="General"/>
    <numFmt numFmtId="165" formatCode="#,##0.00;\(#,##0.00\);\-"/>
    <numFmt numFmtId="166" formatCode="#,##0;\(#,##0\);\-"/>
    <numFmt numFmtId="167" formatCode="0.00%;\(0.00%\);\-"/>
    <numFmt numFmtId="168" formatCode="0"/>
    <numFmt numFmtId="169" formatCode="0.0%;\(0.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2"/>
      <color rgb="FF1F3864"/>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D9E1F2"/>
        <bgColor rgb="FFE2EFDA"/>
      </patternFill>
    </fill>
    <fill>
      <patternFill patternType="solid">
        <fgColor rgb="FF1F3864"/>
        <bgColor rgb="FF333333"/>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9" fillId="5"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6" fontId="9" fillId="5" borderId="1" xfId="0" applyFont="true" applyBorder="true" applyAlignment="false" applyProtection="false">
      <alignment horizontal="general" vertical="bottom" textRotation="0" wrapText="false" indent="0" shrinkToFit="false"/>
      <protection locked="true" hidden="false"/>
    </xf>
    <xf numFmtId="169" fontId="9" fillId="5" borderId="1" xfId="0" applyFont="true" applyBorder="true" applyAlignment="false" applyProtection="false">
      <alignment horizontal="general" vertical="bottom" textRotation="0" wrapText="false" indent="0" shrinkToFit="false"/>
      <protection locked="true" hidden="false"/>
    </xf>
    <xf numFmtId="168" fontId="9" fillId="5" borderId="1" xfId="0" applyFont="true" applyBorder="true" applyAlignment="false" applyProtection="false">
      <alignment horizontal="general" vertical="bottom" textRotation="0" wrapText="false" indent="0" shrinkToFit="false"/>
      <protection locked="true" hidden="false"/>
    </xf>
    <xf numFmtId="165" fontId="9" fillId="5" borderId="1" xfId="0" applyFont="true" applyBorder="true" applyAlignment="false" applyProtection="false">
      <alignment horizontal="general" vertical="bottom" textRotation="0" wrapText="false" indent="0" shrinkToFit="false"/>
      <protection locked="true" hidden="false"/>
    </xf>
    <xf numFmtId="164" fontId="15" fillId="6" borderId="1" xfId="0" applyFont="true" applyBorder="true" applyAlignment="true" applyProtection="false">
      <alignment horizontal="center" vertical="center" textRotation="0" wrapText="tru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4" fontId="9" fillId="5"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6" fontId="9"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45" hidden="false" customHeight="true" outlineLevel="0" collapsed="false">
      <c r="B14" s="6" t="s">
        <v>14</v>
      </c>
      <c r="C14" s="7" t="s">
        <v>15</v>
      </c>
    </row>
    <row r="15" customFormat="false" ht="30"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30" hidden="false" customHeight="true" outlineLevel="0" collapsed="false">
      <c r="B28" s="13" t="s">
        <v>31</v>
      </c>
      <c r="C28" s="7" t="s">
        <v>32</v>
      </c>
    </row>
    <row r="29" customFormat="false" ht="30" hidden="false" customHeight="true" outlineLevel="0" collapsed="false">
      <c r="B29" s="13" t="s">
        <v>31</v>
      </c>
      <c r="C29" s="7" t="s">
        <v>33</v>
      </c>
    </row>
    <row r="30" customFormat="false" ht="30" hidden="false" customHeight="true" outlineLevel="0" collapsed="false">
      <c r="B30" s="13" t="s">
        <v>31</v>
      </c>
      <c r="C30" s="7" t="s">
        <v>34</v>
      </c>
    </row>
    <row r="31" customFormat="false" ht="30" hidden="false" customHeight="true" outlineLevel="0" collapsed="false">
      <c r="B31" s="13" t="s">
        <v>31</v>
      </c>
      <c r="C31" s="7" t="s">
        <v>35</v>
      </c>
    </row>
    <row r="32" customFormat="false" ht="30" hidden="false" customHeight="true" outlineLevel="0" collapsed="false">
      <c r="B32" s="13" t="s">
        <v>31</v>
      </c>
      <c r="C32" s="7" t="s">
        <v>36</v>
      </c>
    </row>
    <row r="34" customFormat="false" ht="15" hidden="false" customHeight="false" outlineLevel="0" collapsed="false">
      <c r="B34" s="14" t="s">
        <v>37</v>
      </c>
      <c r="C34" s="9" t="s">
        <v>38</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2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4"/>
    <col collapsed="false" customWidth="true" hidden="false" outlineLevel="0" max="3" min="3" style="0" width="16"/>
    <col collapsed="false" customWidth="true" hidden="false" outlineLevel="0" max="4" min="4" style="0" width="3"/>
    <col collapsed="false" customWidth="true" hidden="false" outlineLevel="0" max="5" min="5" style="0" width="56"/>
    <col collapsed="false" customWidth="true" hidden="false" outlineLevel="0" max="6" min="6" style="0" width="16"/>
  </cols>
  <sheetData>
    <row r="1" customFormat="false" ht="17.35" hidden="false" customHeight="false" outlineLevel="0" collapsed="false">
      <c r="A1" s="15" t="s">
        <v>39</v>
      </c>
    </row>
    <row r="2" customFormat="false" ht="15" hidden="false" customHeight="false" outlineLevel="0" collapsed="false">
      <c r="A2" s="16" t="s">
        <v>40</v>
      </c>
    </row>
    <row r="5" customFormat="false" ht="15" hidden="false" customHeight="false" outlineLevel="0" collapsed="false">
      <c r="A5" s="14" t="s">
        <v>41</v>
      </c>
      <c r="C5" s="17" t="n">
        <v>100</v>
      </c>
      <c r="E5" s="18" t="s">
        <v>42</v>
      </c>
    </row>
    <row r="6" customFormat="false" ht="15" hidden="false" customHeight="false" outlineLevel="0" collapsed="false">
      <c r="A6" s="14" t="s">
        <v>43</v>
      </c>
      <c r="C6" s="19" t="n">
        <v>1000</v>
      </c>
      <c r="E6" s="14" t="s">
        <v>44</v>
      </c>
      <c r="F6" s="20" t="n">
        <f aca="false">IF(C5=0,0,C8/C5)</f>
        <v>0.12</v>
      </c>
    </row>
    <row r="7" customFormat="false" ht="15" hidden="false" customHeight="false" outlineLevel="0" collapsed="false">
      <c r="A7" s="14" t="s">
        <v>45</v>
      </c>
      <c r="C7" s="21" t="n">
        <v>20</v>
      </c>
      <c r="E7" s="14" t="s">
        <v>46</v>
      </c>
      <c r="F7" s="20" t="n">
        <f aca="false">IFERROR(IRR('Cash Flows'!E6:E36,0.08),0)</f>
        <v>0.113570923451756</v>
      </c>
    </row>
    <row r="8" customFormat="false" ht="15" hidden="false" customHeight="false" outlineLevel="0" collapsed="false">
      <c r="A8" s="14" t="s">
        <v>47</v>
      </c>
      <c r="C8" s="17" t="n">
        <v>12</v>
      </c>
      <c r="E8" s="14" t="s">
        <v>48</v>
      </c>
      <c r="F8" s="20" t="n">
        <f aca="false">F6-F7</f>
        <v>0.00642907654824435</v>
      </c>
    </row>
    <row r="9" customFormat="false" ht="15" hidden="false" customHeight="false" outlineLevel="0" collapsed="false">
      <c r="A9" s="14" t="s">
        <v>49</v>
      </c>
      <c r="C9" s="22" t="n">
        <v>0.01</v>
      </c>
      <c r="E9" s="14" t="s">
        <v>50</v>
      </c>
      <c r="F9" s="20" t="n">
        <f aca="false">IFERROR(IRR('Cash Flows'!H6:H36,0.06),0)</f>
        <v>0.0803676737774037</v>
      </c>
    </row>
    <row r="10" customFormat="false" ht="15" hidden="false" customHeight="false" outlineLevel="0" collapsed="false">
      <c r="A10" s="14" t="s">
        <v>51</v>
      </c>
      <c r="C10" s="21"/>
      <c r="E10" s="14" t="s">
        <v>52</v>
      </c>
      <c r="F10" s="23" t="n">
        <f aca="false">SUM('Cash Flows'!C7:C36)</f>
        <v>264228.04793756</v>
      </c>
    </row>
    <row r="11" customFormat="false" ht="15" hidden="false" customHeight="false" outlineLevel="0" collapsed="false">
      <c r="A11" s="14" t="s">
        <v>53</v>
      </c>
      <c r="C11" s="17" t="n">
        <v>95</v>
      </c>
      <c r="E11" s="14" t="s">
        <v>54</v>
      </c>
      <c r="F11" s="23" t="n">
        <f aca="false">SUM('Cash Flows'!D7:D36)</f>
        <v>73983.8534225169</v>
      </c>
    </row>
    <row r="12" customFormat="false" ht="15" hidden="false" customHeight="false" outlineLevel="0" collapsed="false">
      <c r="A12" s="14" t="s">
        <v>55</v>
      </c>
      <c r="C12" s="17" t="n">
        <v>5</v>
      </c>
      <c r="E12" s="14" t="s">
        <v>56</v>
      </c>
      <c r="F12" s="24" t="n">
        <f aca="false">IF(C5*C6=0,0,F11/(C5*C6))</f>
        <v>0.739838534225169</v>
      </c>
    </row>
    <row r="13" customFormat="false" ht="15" hidden="false" customHeight="false" outlineLevel="0" collapsed="false">
      <c r="A13" s="14" t="s">
        <v>57</v>
      </c>
      <c r="C13" s="22" t="n">
        <v>0.1</v>
      </c>
      <c r="E13" s="14" t="s">
        <v>58</v>
      </c>
      <c r="F13" s="25" t="n">
        <f aca="false">IF(COUNT('Cash Flows'!J7:J36)=0,"Not within holding period",MIN('Cash Flows'!J7:J36))</f>
        <v>9</v>
      </c>
    </row>
    <row r="14" customFormat="false" ht="15" hidden="false" customHeight="false" outlineLevel="0" collapsed="false">
      <c r="E14" s="14" t="s">
        <v>59</v>
      </c>
      <c r="F14" s="26" t="n">
        <f aca="false">IF(ABS(C13-C9)&lt;0.000001,(C5-C26/(1+C13)^C25)/(C25/(1+C13)),(C5-C26/(1+C13)^C25)*(C13-C9)/(1-((1+C9)/(1+C13))^C25))</f>
        <v>10.9123148202716</v>
      </c>
    </row>
    <row r="15" customFormat="false" ht="15" hidden="false" customHeight="false" outlineLevel="0" collapsed="false">
      <c r="A15" s="4" t="s">
        <v>60</v>
      </c>
    </row>
    <row r="16" customFormat="false" ht="30" hidden="false" customHeight="true" outlineLevel="0" collapsed="false">
      <c r="A16" s="27" t="s">
        <v>61</v>
      </c>
      <c r="B16" s="27" t="s">
        <v>62</v>
      </c>
      <c r="C16" s="27" t="s">
        <v>63</v>
      </c>
    </row>
    <row r="17" customFormat="false" ht="15" hidden="false" customHeight="false" outlineLevel="0" collapsed="false">
      <c r="A17" s="10" t="s">
        <v>64</v>
      </c>
      <c r="B17" s="28" t="n">
        <v>0.6</v>
      </c>
      <c r="C17" s="28" t="n">
        <v>0.3</v>
      </c>
    </row>
    <row r="18" customFormat="false" ht="15" hidden="false" customHeight="false" outlineLevel="0" collapsed="false">
      <c r="A18" s="10" t="s">
        <v>65</v>
      </c>
      <c r="B18" s="28" t="n">
        <v>0.1</v>
      </c>
      <c r="C18" s="28" t="n">
        <v>0.3</v>
      </c>
    </row>
    <row r="19" customFormat="false" ht="15" hidden="false" customHeight="false" outlineLevel="0" collapsed="false">
      <c r="A19" s="10" t="s">
        <v>66</v>
      </c>
      <c r="B19" s="28" t="n">
        <v>0.28</v>
      </c>
      <c r="C19" s="28" t="n">
        <v>0</v>
      </c>
    </row>
    <row r="20" customFormat="false" ht="15" hidden="false" customHeight="false" outlineLevel="0" collapsed="false">
      <c r="A20" s="10" t="s">
        <v>67</v>
      </c>
      <c r="B20" s="28" t="n">
        <v>0.02</v>
      </c>
      <c r="C20" s="28" t="n">
        <v>0.3</v>
      </c>
    </row>
    <row r="21" customFormat="false" ht="15" hidden="false" customHeight="false" outlineLevel="0" collapsed="false">
      <c r="A21" s="29" t="s">
        <v>68</v>
      </c>
      <c r="B21" s="24" t="n">
        <f aca="false">SUM(B17:B20)</f>
        <v>1</v>
      </c>
      <c r="C21" s="20" t="n">
        <f aca="false">SUMPRODUCT(B17:B20,C17:C20)</f>
        <v>0.216</v>
      </c>
    </row>
    <row r="22" customFormat="false" ht="15" hidden="false" customHeight="false" outlineLevel="0" collapsed="false">
      <c r="A22" s="2" t="s">
        <v>69</v>
      </c>
    </row>
    <row r="24" customFormat="false" ht="15" hidden="false" customHeight="false" outlineLevel="0" collapsed="false">
      <c r="A24" s="4" t="s">
        <v>70</v>
      </c>
    </row>
    <row r="25" customFormat="false" ht="15" hidden="false" customHeight="false" outlineLevel="0" collapsed="false">
      <c r="A25" s="9" t="s">
        <v>71</v>
      </c>
      <c r="C25" s="30" t="n">
        <f aca="false">IF(N(C10)&gt;0,MIN(C10,C7),C7)</f>
        <v>20</v>
      </c>
    </row>
    <row r="26" customFormat="false" ht="15" hidden="false" customHeight="false" outlineLevel="0" collapsed="false">
      <c r="A26" s="9" t="s">
        <v>72</v>
      </c>
      <c r="C26" s="31" t="n">
        <f aca="false">IF(AND(N(C10)&gt;0,C10&lt;C7),C11,C12)</f>
        <v>5</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5" topLeftCell="B6" activePane="bottomRight" state="frozen"/>
      <selection pane="topLeft" activeCell="A1" activeCellId="0" sqref="A1"/>
      <selection pane="topRight" activeCell="B1" activeCellId="0" sqref="B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7"/>
    <col collapsed="false" customWidth="true" hidden="false" outlineLevel="0" max="10" min="2" style="0" width="16"/>
  </cols>
  <sheetData>
    <row r="1" customFormat="false" ht="17.35" hidden="false" customHeight="false" outlineLevel="0" collapsed="false">
      <c r="A1" s="15" t="s">
        <v>73</v>
      </c>
    </row>
    <row r="2" customFormat="false" ht="15" hidden="false" customHeight="false" outlineLevel="0" collapsed="false">
      <c r="A2" s="16" t="s">
        <v>40</v>
      </c>
    </row>
    <row r="5" customFormat="false" ht="43.5" hidden="false" customHeight="true" outlineLevel="0" collapsed="false">
      <c r="A5" s="27" t="s">
        <v>74</v>
      </c>
      <c r="B5" s="27" t="s">
        <v>75</v>
      </c>
      <c r="C5" s="27" t="s">
        <v>76</v>
      </c>
      <c r="D5" s="27" t="s">
        <v>77</v>
      </c>
      <c r="E5" s="27" t="s">
        <v>78</v>
      </c>
      <c r="F5" s="27" t="s">
        <v>79</v>
      </c>
      <c r="G5" s="27" t="s">
        <v>80</v>
      </c>
      <c r="H5" s="27" t="s">
        <v>81</v>
      </c>
      <c r="I5" s="27" t="s">
        <v>82</v>
      </c>
      <c r="J5" s="27" t="s">
        <v>83</v>
      </c>
    </row>
    <row r="6" customFormat="false" ht="15" hidden="false" customHeight="false" outlineLevel="0" collapsed="false">
      <c r="A6" s="30" t="n">
        <v>0</v>
      </c>
      <c r="B6" s="31" t="n">
        <v>0</v>
      </c>
      <c r="C6" s="32" t="n">
        <v>0</v>
      </c>
      <c r="D6" s="32" t="n">
        <v>0</v>
      </c>
      <c r="E6" s="32" t="n">
        <f aca="false">-Inputs!$C$5*Inputs!$C$6</f>
        <v>-100000</v>
      </c>
      <c r="F6" s="32" t="n">
        <v>0</v>
      </c>
      <c r="G6" s="32" t="n">
        <v>0</v>
      </c>
      <c r="H6" s="32" t="n">
        <f aca="false">E6</f>
        <v>-100000</v>
      </c>
      <c r="I6" s="32" t="n">
        <f aca="false">E6</f>
        <v>-100000</v>
      </c>
      <c r="J6" s="10" t="str">
        <f aca="false">""</f>
        <v/>
      </c>
    </row>
    <row r="7" customFormat="false" ht="15" hidden="false" customHeight="false" outlineLevel="0" collapsed="false">
      <c r="A7" s="30" t="n">
        <v>1</v>
      </c>
      <c r="B7" s="31" t="n">
        <f aca="false">IF(A7&lt;=Inputs!$C$25,Inputs!$C$8*(1+Inputs!$C$9)^(A7-1),0)</f>
        <v>12</v>
      </c>
      <c r="C7" s="32" t="n">
        <f aca="false">B7*Inputs!$C$6</f>
        <v>12000</v>
      </c>
      <c r="D7" s="32" t="n">
        <f aca="false">C7*Inputs!$B$19</f>
        <v>3360</v>
      </c>
      <c r="E7" s="33" t="n">
        <f aca="false">C7+G7</f>
        <v>12000</v>
      </c>
      <c r="F7" s="32" t="n">
        <f aca="false">-C7*Inputs!$C$21</f>
        <v>-2592</v>
      </c>
      <c r="G7" s="32" t="n">
        <f aca="false">IF(A7=Inputs!$C$25,Inputs!$C$26*Inputs!$C$6,0)</f>
        <v>0</v>
      </c>
      <c r="H7" s="33" t="n">
        <f aca="false">E7+F7</f>
        <v>9408</v>
      </c>
      <c r="I7" s="32" t="n">
        <f aca="false">I6+E7</f>
        <v>-88000</v>
      </c>
      <c r="J7" s="30" t="str">
        <f aca="false">IF(AND(I7&gt;=0,I6&lt;0),A7,"")</f>
        <v/>
      </c>
    </row>
    <row r="8" customFormat="false" ht="15" hidden="false" customHeight="false" outlineLevel="0" collapsed="false">
      <c r="A8" s="30" t="n">
        <v>2</v>
      </c>
      <c r="B8" s="31" t="n">
        <f aca="false">IF(A8&lt;=Inputs!$C$25,Inputs!$C$8*(1+Inputs!$C$9)^(A8-1),0)</f>
        <v>12.12</v>
      </c>
      <c r="C8" s="32" t="n">
        <f aca="false">B8*Inputs!$C$6</f>
        <v>12120</v>
      </c>
      <c r="D8" s="32" t="n">
        <f aca="false">C8*Inputs!$B$19</f>
        <v>3393.6</v>
      </c>
      <c r="E8" s="33" t="n">
        <f aca="false">C8+G8</f>
        <v>12120</v>
      </c>
      <c r="F8" s="32" t="n">
        <f aca="false">-C8*Inputs!$C$21</f>
        <v>-2617.92</v>
      </c>
      <c r="G8" s="32" t="n">
        <f aca="false">IF(A8=Inputs!$C$25,Inputs!$C$26*Inputs!$C$6,0)</f>
        <v>0</v>
      </c>
      <c r="H8" s="33" t="n">
        <f aca="false">E8+F8</f>
        <v>9502.08</v>
      </c>
      <c r="I8" s="32" t="n">
        <f aca="false">I7+E8</f>
        <v>-75880</v>
      </c>
      <c r="J8" s="30" t="str">
        <f aca="false">IF(AND(I8&gt;=0,I7&lt;0),A8,"")</f>
        <v/>
      </c>
    </row>
    <row r="9" customFormat="false" ht="15" hidden="false" customHeight="false" outlineLevel="0" collapsed="false">
      <c r="A9" s="30" t="n">
        <v>3</v>
      </c>
      <c r="B9" s="31" t="n">
        <f aca="false">IF(A9&lt;=Inputs!$C$25,Inputs!$C$8*(1+Inputs!$C$9)^(A9-1),0)</f>
        <v>12.2412</v>
      </c>
      <c r="C9" s="32" t="n">
        <f aca="false">B9*Inputs!$C$6</f>
        <v>12241.2</v>
      </c>
      <c r="D9" s="32" t="n">
        <f aca="false">C9*Inputs!$B$19</f>
        <v>3427.536</v>
      </c>
      <c r="E9" s="33" t="n">
        <f aca="false">C9+G9</f>
        <v>12241.2</v>
      </c>
      <c r="F9" s="32" t="n">
        <f aca="false">-C9*Inputs!$C$21</f>
        <v>-2644.0992</v>
      </c>
      <c r="G9" s="32" t="n">
        <f aca="false">IF(A9=Inputs!$C$25,Inputs!$C$26*Inputs!$C$6,0)</f>
        <v>0</v>
      </c>
      <c r="H9" s="33" t="n">
        <f aca="false">E9+F9</f>
        <v>9597.1008</v>
      </c>
      <c r="I9" s="32" t="n">
        <f aca="false">I8+E9</f>
        <v>-63638.8</v>
      </c>
      <c r="J9" s="30" t="str">
        <f aca="false">IF(AND(I9&gt;=0,I8&lt;0),A9,"")</f>
        <v/>
      </c>
    </row>
    <row r="10" customFormat="false" ht="15" hidden="false" customHeight="false" outlineLevel="0" collapsed="false">
      <c r="A10" s="30" t="n">
        <v>4</v>
      </c>
      <c r="B10" s="31" t="n">
        <f aca="false">IF(A10&lt;=Inputs!$C$25,Inputs!$C$8*(1+Inputs!$C$9)^(A10-1),0)</f>
        <v>12.363612</v>
      </c>
      <c r="C10" s="32" t="n">
        <f aca="false">B10*Inputs!$C$6</f>
        <v>12363.612</v>
      </c>
      <c r="D10" s="32" t="n">
        <f aca="false">C10*Inputs!$B$19</f>
        <v>3461.81136</v>
      </c>
      <c r="E10" s="33" t="n">
        <f aca="false">C10+G10</f>
        <v>12363.612</v>
      </c>
      <c r="F10" s="32" t="n">
        <f aca="false">-C10*Inputs!$C$21</f>
        <v>-2670.540192</v>
      </c>
      <c r="G10" s="32" t="n">
        <f aca="false">IF(A10=Inputs!$C$25,Inputs!$C$26*Inputs!$C$6,0)</f>
        <v>0</v>
      </c>
      <c r="H10" s="33" t="n">
        <f aca="false">E10+F10</f>
        <v>9693.071808</v>
      </c>
      <c r="I10" s="32" t="n">
        <f aca="false">I9+E10</f>
        <v>-51275.188</v>
      </c>
      <c r="J10" s="30" t="str">
        <f aca="false">IF(AND(I10&gt;=0,I9&lt;0),A10,"")</f>
        <v/>
      </c>
    </row>
    <row r="11" customFormat="false" ht="15" hidden="false" customHeight="false" outlineLevel="0" collapsed="false">
      <c r="A11" s="30" t="n">
        <v>5</v>
      </c>
      <c r="B11" s="31" t="n">
        <f aca="false">IF(A11&lt;=Inputs!$C$25,Inputs!$C$8*(1+Inputs!$C$9)^(A11-1),0)</f>
        <v>12.48724812</v>
      </c>
      <c r="C11" s="32" t="n">
        <f aca="false">B11*Inputs!$C$6</f>
        <v>12487.24812</v>
      </c>
      <c r="D11" s="32" t="n">
        <f aca="false">C11*Inputs!$B$19</f>
        <v>3496.4294736</v>
      </c>
      <c r="E11" s="33" t="n">
        <f aca="false">C11+G11</f>
        <v>12487.24812</v>
      </c>
      <c r="F11" s="32" t="n">
        <f aca="false">-C11*Inputs!$C$21</f>
        <v>-2697.24559392</v>
      </c>
      <c r="G11" s="32" t="n">
        <f aca="false">IF(A11=Inputs!$C$25,Inputs!$C$26*Inputs!$C$6,0)</f>
        <v>0</v>
      </c>
      <c r="H11" s="33" t="n">
        <f aca="false">E11+F11</f>
        <v>9790.00252608</v>
      </c>
      <c r="I11" s="32" t="n">
        <f aca="false">I10+E11</f>
        <v>-38787.93988</v>
      </c>
      <c r="J11" s="30" t="str">
        <f aca="false">IF(AND(I11&gt;=0,I10&lt;0),A11,"")</f>
        <v/>
      </c>
    </row>
    <row r="12" customFormat="false" ht="15" hidden="false" customHeight="false" outlineLevel="0" collapsed="false">
      <c r="A12" s="30" t="n">
        <v>6</v>
      </c>
      <c r="B12" s="31" t="n">
        <f aca="false">IF(A12&lt;=Inputs!$C$25,Inputs!$C$8*(1+Inputs!$C$9)^(A12-1),0)</f>
        <v>12.6121206012</v>
      </c>
      <c r="C12" s="32" t="n">
        <f aca="false">B12*Inputs!$C$6</f>
        <v>12612.1206012</v>
      </c>
      <c r="D12" s="32" t="n">
        <f aca="false">C12*Inputs!$B$19</f>
        <v>3531.393768336</v>
      </c>
      <c r="E12" s="33" t="n">
        <f aca="false">C12+G12</f>
        <v>12612.1206012</v>
      </c>
      <c r="F12" s="32" t="n">
        <f aca="false">-C12*Inputs!$C$21</f>
        <v>-2724.2180498592</v>
      </c>
      <c r="G12" s="32" t="n">
        <f aca="false">IF(A12=Inputs!$C$25,Inputs!$C$26*Inputs!$C$6,0)</f>
        <v>0</v>
      </c>
      <c r="H12" s="33" t="n">
        <f aca="false">E12+F12</f>
        <v>9887.9025513408</v>
      </c>
      <c r="I12" s="32" t="n">
        <f aca="false">I11+E12</f>
        <v>-26175.8192788</v>
      </c>
      <c r="J12" s="30" t="str">
        <f aca="false">IF(AND(I12&gt;=0,I11&lt;0),A12,"")</f>
        <v/>
      </c>
    </row>
    <row r="13" customFormat="false" ht="15" hidden="false" customHeight="false" outlineLevel="0" collapsed="false">
      <c r="A13" s="30" t="n">
        <v>7</v>
      </c>
      <c r="B13" s="31" t="n">
        <f aca="false">IF(A13&lt;=Inputs!$C$25,Inputs!$C$8*(1+Inputs!$C$9)^(A13-1),0)</f>
        <v>12.738241807212</v>
      </c>
      <c r="C13" s="32" t="n">
        <f aca="false">B13*Inputs!$C$6</f>
        <v>12738.241807212</v>
      </c>
      <c r="D13" s="32" t="n">
        <f aca="false">C13*Inputs!$B$19</f>
        <v>3566.70770601936</v>
      </c>
      <c r="E13" s="33" t="n">
        <f aca="false">C13+G13</f>
        <v>12738.241807212</v>
      </c>
      <c r="F13" s="32" t="n">
        <f aca="false">-C13*Inputs!$C$21</f>
        <v>-2751.46023035779</v>
      </c>
      <c r="G13" s="32" t="n">
        <f aca="false">IF(A13=Inputs!$C$25,Inputs!$C$26*Inputs!$C$6,0)</f>
        <v>0</v>
      </c>
      <c r="H13" s="33" t="n">
        <f aca="false">E13+F13</f>
        <v>9986.78157685421</v>
      </c>
      <c r="I13" s="32" t="n">
        <f aca="false">I12+E13</f>
        <v>-13437.577471588</v>
      </c>
      <c r="J13" s="30" t="str">
        <f aca="false">IF(AND(I13&gt;=0,I12&lt;0),A13,"")</f>
        <v/>
      </c>
    </row>
    <row r="14" customFormat="false" ht="15" hidden="false" customHeight="false" outlineLevel="0" collapsed="false">
      <c r="A14" s="30" t="n">
        <v>8</v>
      </c>
      <c r="B14" s="31" t="n">
        <f aca="false">IF(A14&lt;=Inputs!$C$25,Inputs!$C$8*(1+Inputs!$C$9)^(A14-1),0)</f>
        <v>12.8656242252841</v>
      </c>
      <c r="C14" s="32" t="n">
        <f aca="false">B14*Inputs!$C$6</f>
        <v>12865.6242252841</v>
      </c>
      <c r="D14" s="32" t="n">
        <f aca="false">C14*Inputs!$B$19</f>
        <v>3602.37478307955</v>
      </c>
      <c r="E14" s="33" t="n">
        <f aca="false">C14+G14</f>
        <v>12865.6242252841</v>
      </c>
      <c r="F14" s="32" t="n">
        <f aca="false">-C14*Inputs!$C$21</f>
        <v>-2778.97483266137</v>
      </c>
      <c r="G14" s="32" t="n">
        <f aca="false">IF(A14=Inputs!$C$25,Inputs!$C$26*Inputs!$C$6,0)</f>
        <v>0</v>
      </c>
      <c r="H14" s="33" t="n">
        <f aca="false">E14+F14</f>
        <v>10086.6493926228</v>
      </c>
      <c r="I14" s="32" t="n">
        <f aca="false">I13+E14</f>
        <v>-571.953246303883</v>
      </c>
      <c r="J14" s="30" t="str">
        <f aca="false">IF(AND(I14&gt;=0,I13&lt;0),A14,"")</f>
        <v/>
      </c>
    </row>
    <row r="15" customFormat="false" ht="15" hidden="false" customHeight="false" outlineLevel="0" collapsed="false">
      <c r="A15" s="30" t="n">
        <v>9</v>
      </c>
      <c r="B15" s="31" t="n">
        <f aca="false">IF(A15&lt;=Inputs!$C$25,Inputs!$C$8*(1+Inputs!$C$9)^(A15-1),0)</f>
        <v>12.994280467537</v>
      </c>
      <c r="C15" s="32" t="n">
        <f aca="false">B15*Inputs!$C$6</f>
        <v>12994.280467537</v>
      </c>
      <c r="D15" s="32" t="n">
        <f aca="false">C15*Inputs!$B$19</f>
        <v>3638.39853091035</v>
      </c>
      <c r="E15" s="33" t="n">
        <f aca="false">C15+G15</f>
        <v>12994.280467537</v>
      </c>
      <c r="F15" s="32" t="n">
        <f aca="false">-C15*Inputs!$C$21</f>
        <v>-2806.76458098798</v>
      </c>
      <c r="G15" s="32" t="n">
        <f aca="false">IF(A15=Inputs!$C$25,Inputs!$C$26*Inputs!$C$6,0)</f>
        <v>0</v>
      </c>
      <c r="H15" s="33" t="n">
        <f aca="false">E15+F15</f>
        <v>10187.515886549</v>
      </c>
      <c r="I15" s="32" t="n">
        <f aca="false">I14+E15</f>
        <v>12422.3272212331</v>
      </c>
      <c r="J15" s="30" t="n">
        <f aca="false">IF(AND(I15&gt;=0,I14&lt;0),A15,"")</f>
        <v>9</v>
      </c>
    </row>
    <row r="16" customFormat="false" ht="15" hidden="false" customHeight="false" outlineLevel="0" collapsed="false">
      <c r="A16" s="30" t="n">
        <v>10</v>
      </c>
      <c r="B16" s="31" t="n">
        <f aca="false">IF(A16&lt;=Inputs!$C$25,Inputs!$C$8*(1+Inputs!$C$9)^(A16-1),0)</f>
        <v>13.1242232722123</v>
      </c>
      <c r="C16" s="32" t="n">
        <f aca="false">B16*Inputs!$C$6</f>
        <v>13124.2232722123</v>
      </c>
      <c r="D16" s="32" t="n">
        <f aca="false">C16*Inputs!$B$19</f>
        <v>3674.78251621945</v>
      </c>
      <c r="E16" s="33" t="n">
        <f aca="false">C16+G16</f>
        <v>13124.2232722123</v>
      </c>
      <c r="F16" s="32" t="n">
        <f aca="false">-C16*Inputs!$C$21</f>
        <v>-2834.83222679786</v>
      </c>
      <c r="G16" s="32" t="n">
        <f aca="false">IF(A16=Inputs!$C$25,Inputs!$C$26*Inputs!$C$6,0)</f>
        <v>0</v>
      </c>
      <c r="H16" s="33" t="n">
        <f aca="false">E16+F16</f>
        <v>10289.3910454145</v>
      </c>
      <c r="I16" s="32" t="n">
        <f aca="false">I15+E16</f>
        <v>25546.5504934454</v>
      </c>
      <c r="J16" s="30" t="str">
        <f aca="false">IF(AND(I16&gt;=0,I15&lt;0),A16,"")</f>
        <v/>
      </c>
    </row>
    <row r="17" customFormat="false" ht="15" hidden="false" customHeight="false" outlineLevel="0" collapsed="false">
      <c r="A17" s="30" t="n">
        <v>11</v>
      </c>
      <c r="B17" s="31" t="n">
        <f aca="false">IF(A17&lt;=Inputs!$C$25,Inputs!$C$8*(1+Inputs!$C$9)^(A17-1),0)</f>
        <v>13.2554655049345</v>
      </c>
      <c r="C17" s="32" t="n">
        <f aca="false">B17*Inputs!$C$6</f>
        <v>13255.4655049345</v>
      </c>
      <c r="D17" s="32" t="n">
        <f aca="false">C17*Inputs!$B$19</f>
        <v>3711.53034138165</v>
      </c>
      <c r="E17" s="33" t="n">
        <f aca="false">C17+G17</f>
        <v>13255.4655049345</v>
      </c>
      <c r="F17" s="32" t="n">
        <f aca="false">-C17*Inputs!$C$21</f>
        <v>-2863.18054906584</v>
      </c>
      <c r="G17" s="32" t="n">
        <f aca="false">IF(A17=Inputs!$C$25,Inputs!$C$26*Inputs!$C$6,0)</f>
        <v>0</v>
      </c>
      <c r="H17" s="33" t="n">
        <f aca="false">E17+F17</f>
        <v>10392.2849558686</v>
      </c>
      <c r="I17" s="32" t="n">
        <f aca="false">I16+E17</f>
        <v>38802.0159983799</v>
      </c>
      <c r="J17" s="30" t="str">
        <f aca="false">IF(AND(I17&gt;=0,I16&lt;0),A17,"")</f>
        <v/>
      </c>
    </row>
    <row r="18" customFormat="false" ht="15" hidden="false" customHeight="false" outlineLevel="0" collapsed="false">
      <c r="A18" s="30" t="n">
        <v>12</v>
      </c>
      <c r="B18" s="31" t="n">
        <f aca="false">IF(A18&lt;=Inputs!$C$25,Inputs!$C$8*(1+Inputs!$C$9)^(A18-1),0)</f>
        <v>13.3880201599838</v>
      </c>
      <c r="C18" s="32" t="n">
        <f aca="false">B18*Inputs!$C$6</f>
        <v>13388.0201599838</v>
      </c>
      <c r="D18" s="32" t="n">
        <f aca="false">C18*Inputs!$B$19</f>
        <v>3748.64564479546</v>
      </c>
      <c r="E18" s="33" t="n">
        <f aca="false">C18+G18</f>
        <v>13388.0201599838</v>
      </c>
      <c r="F18" s="32" t="n">
        <f aca="false">-C18*Inputs!$C$21</f>
        <v>-2891.8123545565</v>
      </c>
      <c r="G18" s="32" t="n">
        <f aca="false">IF(A18=Inputs!$C$25,Inputs!$C$26*Inputs!$C$6,0)</f>
        <v>0</v>
      </c>
      <c r="H18" s="33" t="n">
        <f aca="false">E18+F18</f>
        <v>10496.2078054273</v>
      </c>
      <c r="I18" s="32" t="n">
        <f aca="false">I17+E18</f>
        <v>52190.0361583637</v>
      </c>
      <c r="J18" s="30" t="str">
        <f aca="false">IF(AND(I18&gt;=0,I17&lt;0),A18,"")</f>
        <v/>
      </c>
    </row>
    <row r="19" customFormat="false" ht="15" hidden="false" customHeight="false" outlineLevel="0" collapsed="false">
      <c r="A19" s="30" t="n">
        <v>13</v>
      </c>
      <c r="B19" s="31" t="n">
        <f aca="false">IF(A19&lt;=Inputs!$C$25,Inputs!$C$8*(1+Inputs!$C$9)^(A19-1),0)</f>
        <v>13.5219003615836</v>
      </c>
      <c r="C19" s="32" t="n">
        <f aca="false">B19*Inputs!$C$6</f>
        <v>13521.9003615836</v>
      </c>
      <c r="D19" s="32" t="n">
        <f aca="false">C19*Inputs!$B$19</f>
        <v>3786.13210124342</v>
      </c>
      <c r="E19" s="33" t="n">
        <f aca="false">C19+G19</f>
        <v>13521.9003615836</v>
      </c>
      <c r="F19" s="32" t="n">
        <f aca="false">-C19*Inputs!$C$21</f>
        <v>-2920.73047810207</v>
      </c>
      <c r="G19" s="32" t="n">
        <f aca="false">IF(A19=Inputs!$C$25,Inputs!$C$26*Inputs!$C$6,0)</f>
        <v>0</v>
      </c>
      <c r="H19" s="33" t="n">
        <f aca="false">E19+F19</f>
        <v>10601.1698834816</v>
      </c>
      <c r="I19" s="32" t="n">
        <f aca="false">I18+E19</f>
        <v>65711.9365199473</v>
      </c>
      <c r="J19" s="30" t="str">
        <f aca="false">IF(AND(I19&gt;=0,I18&lt;0),A19,"")</f>
        <v/>
      </c>
    </row>
    <row r="20" customFormat="false" ht="15" hidden="false" customHeight="false" outlineLevel="0" collapsed="false">
      <c r="A20" s="30" t="n">
        <v>14</v>
      </c>
      <c r="B20" s="31" t="n">
        <f aca="false">IF(A20&lt;=Inputs!$C$25,Inputs!$C$8*(1+Inputs!$C$9)^(A20-1),0)</f>
        <v>13.6571193651995</v>
      </c>
      <c r="C20" s="32" t="n">
        <f aca="false">B20*Inputs!$C$6</f>
        <v>13657.1193651995</v>
      </c>
      <c r="D20" s="32" t="n">
        <f aca="false">C20*Inputs!$B$19</f>
        <v>3823.99342225585</v>
      </c>
      <c r="E20" s="33" t="n">
        <f aca="false">C20+G20</f>
        <v>13657.1193651995</v>
      </c>
      <c r="F20" s="32" t="n">
        <f aca="false">-C20*Inputs!$C$21</f>
        <v>-2949.93778288309</v>
      </c>
      <c r="G20" s="32" t="n">
        <f aca="false">IF(A20=Inputs!$C$25,Inputs!$C$26*Inputs!$C$6,0)</f>
        <v>0</v>
      </c>
      <c r="H20" s="33" t="n">
        <f aca="false">E20+F20</f>
        <v>10707.1815823164</v>
      </c>
      <c r="I20" s="32" t="n">
        <f aca="false">I19+E20</f>
        <v>79369.0558851468</v>
      </c>
      <c r="J20" s="30" t="str">
        <f aca="false">IF(AND(I20&gt;=0,I19&lt;0),A20,"")</f>
        <v/>
      </c>
    </row>
    <row r="21" customFormat="false" ht="15" hidden="false" customHeight="false" outlineLevel="0" collapsed="false">
      <c r="A21" s="30" t="n">
        <v>15</v>
      </c>
      <c r="B21" s="31" t="n">
        <f aca="false">IF(A21&lt;=Inputs!$C$25,Inputs!$C$8*(1+Inputs!$C$9)^(A21-1),0)</f>
        <v>13.7936905588515</v>
      </c>
      <c r="C21" s="32" t="n">
        <f aca="false">B21*Inputs!$C$6</f>
        <v>13793.6905588515</v>
      </c>
      <c r="D21" s="32" t="n">
        <f aca="false">C21*Inputs!$B$19</f>
        <v>3862.23335647841</v>
      </c>
      <c r="E21" s="33" t="n">
        <f aca="false">C21+G21</f>
        <v>13793.6905588515</v>
      </c>
      <c r="F21" s="32" t="n">
        <f aca="false">-C21*Inputs!$C$21</f>
        <v>-2979.43716071192</v>
      </c>
      <c r="G21" s="32" t="n">
        <f aca="false">IF(A21=Inputs!$C$25,Inputs!$C$26*Inputs!$C$6,0)</f>
        <v>0</v>
      </c>
      <c r="H21" s="33" t="n">
        <f aca="false">E21+F21</f>
        <v>10814.2533981396</v>
      </c>
      <c r="I21" s="32" t="n">
        <f aca="false">I20+E21</f>
        <v>93162.7464439982</v>
      </c>
      <c r="J21" s="30" t="str">
        <f aca="false">IF(AND(I21&gt;=0,I20&lt;0),A21,"")</f>
        <v/>
      </c>
    </row>
    <row r="22" customFormat="false" ht="15" hidden="false" customHeight="false" outlineLevel="0" collapsed="false">
      <c r="A22" s="30" t="n">
        <v>16</v>
      </c>
      <c r="B22" s="31" t="n">
        <f aca="false">IF(A22&lt;=Inputs!$C$25,Inputs!$C$8*(1+Inputs!$C$9)^(A22-1),0)</f>
        <v>13.93162746444</v>
      </c>
      <c r="C22" s="32" t="n">
        <f aca="false">B22*Inputs!$C$6</f>
        <v>13931.62746444</v>
      </c>
      <c r="D22" s="32" t="n">
        <f aca="false">C22*Inputs!$B$19</f>
        <v>3900.8556900432</v>
      </c>
      <c r="E22" s="33" t="n">
        <f aca="false">C22+G22</f>
        <v>13931.62746444</v>
      </c>
      <c r="F22" s="32" t="n">
        <f aca="false">-C22*Inputs!$C$21</f>
        <v>-3009.23153231904</v>
      </c>
      <c r="G22" s="32" t="n">
        <f aca="false">IF(A22=Inputs!$C$25,Inputs!$C$26*Inputs!$C$6,0)</f>
        <v>0</v>
      </c>
      <c r="H22" s="33" t="n">
        <f aca="false">E22+F22</f>
        <v>10922.3959321209</v>
      </c>
      <c r="I22" s="32" t="n">
        <f aca="false">I21+E22</f>
        <v>107094.373908438</v>
      </c>
      <c r="J22" s="30" t="str">
        <f aca="false">IF(AND(I22&gt;=0,I21&lt;0),A22,"")</f>
        <v/>
      </c>
    </row>
    <row r="23" customFormat="false" ht="15" hidden="false" customHeight="false" outlineLevel="0" collapsed="false">
      <c r="A23" s="30" t="n">
        <v>17</v>
      </c>
      <c r="B23" s="31" t="n">
        <f aca="false">IF(A23&lt;=Inputs!$C$25,Inputs!$C$8*(1+Inputs!$C$9)^(A23-1),0)</f>
        <v>14.0709437390844</v>
      </c>
      <c r="C23" s="32" t="n">
        <f aca="false">B23*Inputs!$C$6</f>
        <v>14070.9437390844</v>
      </c>
      <c r="D23" s="32" t="n">
        <f aca="false">C23*Inputs!$B$19</f>
        <v>3939.86424694363</v>
      </c>
      <c r="E23" s="33" t="n">
        <f aca="false">C23+G23</f>
        <v>14070.9437390844</v>
      </c>
      <c r="F23" s="32" t="n">
        <f aca="false">-C23*Inputs!$C$21</f>
        <v>-3039.32384764223</v>
      </c>
      <c r="G23" s="32" t="n">
        <f aca="false">IF(A23=Inputs!$C$25,Inputs!$C$26*Inputs!$C$6,0)</f>
        <v>0</v>
      </c>
      <c r="H23" s="33" t="n">
        <f aca="false">E23+F23</f>
        <v>11031.6198914422</v>
      </c>
      <c r="I23" s="32" t="n">
        <f aca="false">I22+E23</f>
        <v>121165.317647523</v>
      </c>
      <c r="J23" s="30" t="str">
        <f aca="false">IF(AND(I23&gt;=0,I22&lt;0),A23,"")</f>
        <v/>
      </c>
    </row>
    <row r="24" customFormat="false" ht="15" hidden="false" customHeight="false" outlineLevel="0" collapsed="false">
      <c r="A24" s="30" t="n">
        <v>18</v>
      </c>
      <c r="B24" s="31" t="n">
        <f aca="false">IF(A24&lt;=Inputs!$C$25,Inputs!$C$8*(1+Inputs!$C$9)^(A24-1),0)</f>
        <v>14.2116531764752</v>
      </c>
      <c r="C24" s="32" t="n">
        <f aca="false">B24*Inputs!$C$6</f>
        <v>14211.6531764752</v>
      </c>
      <c r="D24" s="32" t="n">
        <f aca="false">C24*Inputs!$B$19</f>
        <v>3979.26288941306</v>
      </c>
      <c r="E24" s="33" t="n">
        <f aca="false">C24+G24</f>
        <v>14211.6531764752</v>
      </c>
      <c r="F24" s="32" t="n">
        <f aca="false">-C24*Inputs!$C$21</f>
        <v>-3069.71708611865</v>
      </c>
      <c r="G24" s="32" t="n">
        <f aca="false">IF(A24=Inputs!$C$25,Inputs!$C$26*Inputs!$C$6,0)</f>
        <v>0</v>
      </c>
      <c r="H24" s="33" t="n">
        <f aca="false">E24+F24</f>
        <v>11141.9360903566</v>
      </c>
      <c r="I24" s="32" t="n">
        <f aca="false">I23+E24</f>
        <v>135376.970823998</v>
      </c>
      <c r="J24" s="30" t="str">
        <f aca="false">IF(AND(I24&gt;=0,I23&lt;0),A24,"")</f>
        <v/>
      </c>
    </row>
    <row r="25" customFormat="false" ht="15" hidden="false" customHeight="false" outlineLevel="0" collapsed="false">
      <c r="A25" s="30" t="n">
        <v>19</v>
      </c>
      <c r="B25" s="31" t="n">
        <f aca="false">IF(A25&lt;=Inputs!$C$25,Inputs!$C$8*(1+Inputs!$C$9)^(A25-1),0)</f>
        <v>14.35376970824</v>
      </c>
      <c r="C25" s="32" t="n">
        <f aca="false">B25*Inputs!$C$6</f>
        <v>14353.76970824</v>
      </c>
      <c r="D25" s="32" t="n">
        <f aca="false">C25*Inputs!$B$19</f>
        <v>4019.0555183072</v>
      </c>
      <c r="E25" s="33" t="n">
        <f aca="false">C25+G25</f>
        <v>14353.76970824</v>
      </c>
      <c r="F25" s="32" t="n">
        <f aca="false">-C25*Inputs!$C$21</f>
        <v>-3100.41425697984</v>
      </c>
      <c r="G25" s="32" t="n">
        <f aca="false">IF(A25=Inputs!$C$25,Inputs!$C$26*Inputs!$C$6,0)</f>
        <v>0</v>
      </c>
      <c r="H25" s="33" t="n">
        <f aca="false">E25+F25</f>
        <v>11253.3554512601</v>
      </c>
      <c r="I25" s="32" t="n">
        <f aca="false">I24+E25</f>
        <v>149730.740532238</v>
      </c>
      <c r="J25" s="30" t="str">
        <f aca="false">IF(AND(I25&gt;=0,I24&lt;0),A25,"")</f>
        <v/>
      </c>
    </row>
    <row r="26" customFormat="false" ht="15" hidden="false" customHeight="false" outlineLevel="0" collapsed="false">
      <c r="A26" s="30" t="n">
        <v>20</v>
      </c>
      <c r="B26" s="31" t="n">
        <f aca="false">IF(A26&lt;=Inputs!$C$25,Inputs!$C$8*(1+Inputs!$C$9)^(A26-1),0)</f>
        <v>14.4973074053224</v>
      </c>
      <c r="C26" s="32" t="n">
        <f aca="false">B26*Inputs!$C$6</f>
        <v>14497.3074053224</v>
      </c>
      <c r="D26" s="32" t="n">
        <f aca="false">C26*Inputs!$B$19</f>
        <v>4059.24607349027</v>
      </c>
      <c r="E26" s="33" t="n">
        <f aca="false">C26+G26</f>
        <v>19497.3074053224</v>
      </c>
      <c r="F26" s="32" t="n">
        <f aca="false">-C26*Inputs!$C$21</f>
        <v>-3131.41839954963</v>
      </c>
      <c r="G26" s="32" t="n">
        <f aca="false">IF(A26=Inputs!$C$25,Inputs!$C$26*Inputs!$C$6,0)</f>
        <v>5000</v>
      </c>
      <c r="H26" s="33" t="n">
        <f aca="false">E26+F26</f>
        <v>16365.8890057727</v>
      </c>
      <c r="I26" s="32" t="n">
        <f aca="false">I25+E26</f>
        <v>169228.04793756</v>
      </c>
      <c r="J26" s="30" t="str">
        <f aca="false">IF(AND(I26&gt;=0,I25&lt;0),A26,"")</f>
        <v/>
      </c>
    </row>
    <row r="27" customFormat="false" ht="15" hidden="false" customHeight="false" outlineLevel="0" collapsed="false">
      <c r="A27" s="30" t="n">
        <v>21</v>
      </c>
      <c r="B27" s="31" t="n">
        <f aca="false">IF(A27&lt;=Inputs!$C$25,Inputs!$C$8*(1+Inputs!$C$9)^(A27-1),0)</f>
        <v>0</v>
      </c>
      <c r="C27" s="32" t="n">
        <f aca="false">B27*Inputs!$C$6</f>
        <v>0</v>
      </c>
      <c r="D27" s="32" t="n">
        <f aca="false">C27*Inputs!$B$19</f>
        <v>0</v>
      </c>
      <c r="E27" s="33" t="n">
        <f aca="false">C27+G27</f>
        <v>0</v>
      </c>
      <c r="F27" s="32" t="n">
        <f aca="false">-C27*Inputs!$C$21</f>
        <v>-0</v>
      </c>
      <c r="G27" s="32" t="n">
        <f aca="false">IF(A27=Inputs!$C$25,Inputs!$C$26*Inputs!$C$6,0)</f>
        <v>0</v>
      </c>
      <c r="H27" s="33" t="n">
        <f aca="false">E27+F27</f>
        <v>0</v>
      </c>
      <c r="I27" s="32" t="n">
        <f aca="false">I26+E27</f>
        <v>169228.04793756</v>
      </c>
      <c r="J27" s="30" t="str">
        <f aca="false">IF(AND(I27&gt;=0,I26&lt;0),A27,"")</f>
        <v/>
      </c>
    </row>
    <row r="28" customFormat="false" ht="15" hidden="false" customHeight="false" outlineLevel="0" collapsed="false">
      <c r="A28" s="30" t="n">
        <v>22</v>
      </c>
      <c r="B28" s="31" t="n">
        <f aca="false">IF(A28&lt;=Inputs!$C$25,Inputs!$C$8*(1+Inputs!$C$9)^(A28-1),0)</f>
        <v>0</v>
      </c>
      <c r="C28" s="32" t="n">
        <f aca="false">B28*Inputs!$C$6</f>
        <v>0</v>
      </c>
      <c r="D28" s="32" t="n">
        <f aca="false">C28*Inputs!$B$19</f>
        <v>0</v>
      </c>
      <c r="E28" s="33" t="n">
        <f aca="false">C28+G28</f>
        <v>0</v>
      </c>
      <c r="F28" s="32" t="n">
        <f aca="false">-C28*Inputs!$C$21</f>
        <v>-0</v>
      </c>
      <c r="G28" s="32" t="n">
        <f aca="false">IF(A28=Inputs!$C$25,Inputs!$C$26*Inputs!$C$6,0)</f>
        <v>0</v>
      </c>
      <c r="H28" s="33" t="n">
        <f aca="false">E28+F28</f>
        <v>0</v>
      </c>
      <c r="I28" s="32" t="n">
        <f aca="false">I27+E28</f>
        <v>169228.04793756</v>
      </c>
      <c r="J28" s="30" t="str">
        <f aca="false">IF(AND(I28&gt;=0,I27&lt;0),A28,"")</f>
        <v/>
      </c>
    </row>
    <row r="29" customFormat="false" ht="15" hidden="false" customHeight="false" outlineLevel="0" collapsed="false">
      <c r="A29" s="30" t="n">
        <v>23</v>
      </c>
      <c r="B29" s="31" t="n">
        <f aca="false">IF(A29&lt;=Inputs!$C$25,Inputs!$C$8*(1+Inputs!$C$9)^(A29-1),0)</f>
        <v>0</v>
      </c>
      <c r="C29" s="32" t="n">
        <f aca="false">B29*Inputs!$C$6</f>
        <v>0</v>
      </c>
      <c r="D29" s="32" t="n">
        <f aca="false">C29*Inputs!$B$19</f>
        <v>0</v>
      </c>
      <c r="E29" s="33" t="n">
        <f aca="false">C29+G29</f>
        <v>0</v>
      </c>
      <c r="F29" s="32" t="n">
        <f aca="false">-C29*Inputs!$C$21</f>
        <v>-0</v>
      </c>
      <c r="G29" s="32" t="n">
        <f aca="false">IF(A29=Inputs!$C$25,Inputs!$C$26*Inputs!$C$6,0)</f>
        <v>0</v>
      </c>
      <c r="H29" s="33" t="n">
        <f aca="false">E29+F29</f>
        <v>0</v>
      </c>
      <c r="I29" s="32" t="n">
        <f aca="false">I28+E29</f>
        <v>169228.04793756</v>
      </c>
      <c r="J29" s="30" t="str">
        <f aca="false">IF(AND(I29&gt;=0,I28&lt;0),A29,"")</f>
        <v/>
      </c>
    </row>
    <row r="30" customFormat="false" ht="15" hidden="false" customHeight="false" outlineLevel="0" collapsed="false">
      <c r="A30" s="30" t="n">
        <v>24</v>
      </c>
      <c r="B30" s="31" t="n">
        <f aca="false">IF(A30&lt;=Inputs!$C$25,Inputs!$C$8*(1+Inputs!$C$9)^(A30-1),0)</f>
        <v>0</v>
      </c>
      <c r="C30" s="32" t="n">
        <f aca="false">B30*Inputs!$C$6</f>
        <v>0</v>
      </c>
      <c r="D30" s="32" t="n">
        <f aca="false">C30*Inputs!$B$19</f>
        <v>0</v>
      </c>
      <c r="E30" s="33" t="n">
        <f aca="false">C30+G30</f>
        <v>0</v>
      </c>
      <c r="F30" s="32" t="n">
        <f aca="false">-C30*Inputs!$C$21</f>
        <v>-0</v>
      </c>
      <c r="G30" s="32" t="n">
        <f aca="false">IF(A30=Inputs!$C$25,Inputs!$C$26*Inputs!$C$6,0)</f>
        <v>0</v>
      </c>
      <c r="H30" s="33" t="n">
        <f aca="false">E30+F30</f>
        <v>0</v>
      </c>
      <c r="I30" s="32" t="n">
        <f aca="false">I29+E30</f>
        <v>169228.04793756</v>
      </c>
      <c r="J30" s="30" t="str">
        <f aca="false">IF(AND(I30&gt;=0,I29&lt;0),A30,"")</f>
        <v/>
      </c>
    </row>
    <row r="31" customFormat="false" ht="15" hidden="false" customHeight="false" outlineLevel="0" collapsed="false">
      <c r="A31" s="30" t="n">
        <v>25</v>
      </c>
      <c r="B31" s="31" t="n">
        <f aca="false">IF(A31&lt;=Inputs!$C$25,Inputs!$C$8*(1+Inputs!$C$9)^(A31-1),0)</f>
        <v>0</v>
      </c>
      <c r="C31" s="32" t="n">
        <f aca="false">B31*Inputs!$C$6</f>
        <v>0</v>
      </c>
      <c r="D31" s="32" t="n">
        <f aca="false">C31*Inputs!$B$19</f>
        <v>0</v>
      </c>
      <c r="E31" s="33" t="n">
        <f aca="false">C31+G31</f>
        <v>0</v>
      </c>
      <c r="F31" s="32" t="n">
        <f aca="false">-C31*Inputs!$C$21</f>
        <v>-0</v>
      </c>
      <c r="G31" s="32" t="n">
        <f aca="false">IF(A31=Inputs!$C$25,Inputs!$C$26*Inputs!$C$6,0)</f>
        <v>0</v>
      </c>
      <c r="H31" s="33" t="n">
        <f aca="false">E31+F31</f>
        <v>0</v>
      </c>
      <c r="I31" s="32" t="n">
        <f aca="false">I30+E31</f>
        <v>169228.04793756</v>
      </c>
      <c r="J31" s="30" t="str">
        <f aca="false">IF(AND(I31&gt;=0,I30&lt;0),A31,"")</f>
        <v/>
      </c>
    </row>
    <row r="32" customFormat="false" ht="15" hidden="false" customHeight="false" outlineLevel="0" collapsed="false">
      <c r="A32" s="30" t="n">
        <v>26</v>
      </c>
      <c r="B32" s="31" t="n">
        <f aca="false">IF(A32&lt;=Inputs!$C$25,Inputs!$C$8*(1+Inputs!$C$9)^(A32-1),0)</f>
        <v>0</v>
      </c>
      <c r="C32" s="32" t="n">
        <f aca="false">B32*Inputs!$C$6</f>
        <v>0</v>
      </c>
      <c r="D32" s="32" t="n">
        <f aca="false">C32*Inputs!$B$19</f>
        <v>0</v>
      </c>
      <c r="E32" s="33" t="n">
        <f aca="false">C32+G32</f>
        <v>0</v>
      </c>
      <c r="F32" s="32" t="n">
        <f aca="false">-C32*Inputs!$C$21</f>
        <v>-0</v>
      </c>
      <c r="G32" s="32" t="n">
        <f aca="false">IF(A32=Inputs!$C$25,Inputs!$C$26*Inputs!$C$6,0)</f>
        <v>0</v>
      </c>
      <c r="H32" s="33" t="n">
        <f aca="false">E32+F32</f>
        <v>0</v>
      </c>
      <c r="I32" s="32" t="n">
        <f aca="false">I31+E32</f>
        <v>169228.04793756</v>
      </c>
      <c r="J32" s="30" t="str">
        <f aca="false">IF(AND(I32&gt;=0,I31&lt;0),A32,"")</f>
        <v/>
      </c>
    </row>
    <row r="33" customFormat="false" ht="15" hidden="false" customHeight="false" outlineLevel="0" collapsed="false">
      <c r="A33" s="30" t="n">
        <v>27</v>
      </c>
      <c r="B33" s="31" t="n">
        <f aca="false">IF(A33&lt;=Inputs!$C$25,Inputs!$C$8*(1+Inputs!$C$9)^(A33-1),0)</f>
        <v>0</v>
      </c>
      <c r="C33" s="32" t="n">
        <f aca="false">B33*Inputs!$C$6</f>
        <v>0</v>
      </c>
      <c r="D33" s="32" t="n">
        <f aca="false">C33*Inputs!$B$19</f>
        <v>0</v>
      </c>
      <c r="E33" s="33" t="n">
        <f aca="false">C33+G33</f>
        <v>0</v>
      </c>
      <c r="F33" s="32" t="n">
        <f aca="false">-C33*Inputs!$C$21</f>
        <v>-0</v>
      </c>
      <c r="G33" s="32" t="n">
        <f aca="false">IF(A33=Inputs!$C$25,Inputs!$C$26*Inputs!$C$6,0)</f>
        <v>0</v>
      </c>
      <c r="H33" s="33" t="n">
        <f aca="false">E33+F33</f>
        <v>0</v>
      </c>
      <c r="I33" s="32" t="n">
        <f aca="false">I32+E33</f>
        <v>169228.04793756</v>
      </c>
      <c r="J33" s="30" t="str">
        <f aca="false">IF(AND(I33&gt;=0,I32&lt;0),A33,"")</f>
        <v/>
      </c>
    </row>
    <row r="34" customFormat="false" ht="15" hidden="false" customHeight="false" outlineLevel="0" collapsed="false">
      <c r="A34" s="30" t="n">
        <v>28</v>
      </c>
      <c r="B34" s="31" t="n">
        <f aca="false">IF(A34&lt;=Inputs!$C$25,Inputs!$C$8*(1+Inputs!$C$9)^(A34-1),0)</f>
        <v>0</v>
      </c>
      <c r="C34" s="32" t="n">
        <f aca="false">B34*Inputs!$C$6</f>
        <v>0</v>
      </c>
      <c r="D34" s="32" t="n">
        <f aca="false">C34*Inputs!$B$19</f>
        <v>0</v>
      </c>
      <c r="E34" s="33" t="n">
        <f aca="false">C34+G34</f>
        <v>0</v>
      </c>
      <c r="F34" s="32" t="n">
        <f aca="false">-C34*Inputs!$C$21</f>
        <v>-0</v>
      </c>
      <c r="G34" s="32" t="n">
        <f aca="false">IF(A34=Inputs!$C$25,Inputs!$C$26*Inputs!$C$6,0)</f>
        <v>0</v>
      </c>
      <c r="H34" s="33" t="n">
        <f aca="false">E34+F34</f>
        <v>0</v>
      </c>
      <c r="I34" s="32" t="n">
        <f aca="false">I33+E34</f>
        <v>169228.04793756</v>
      </c>
      <c r="J34" s="30" t="str">
        <f aca="false">IF(AND(I34&gt;=0,I33&lt;0),A34,"")</f>
        <v/>
      </c>
    </row>
    <row r="35" customFormat="false" ht="15" hidden="false" customHeight="false" outlineLevel="0" collapsed="false">
      <c r="A35" s="30" t="n">
        <v>29</v>
      </c>
      <c r="B35" s="31" t="n">
        <f aca="false">IF(A35&lt;=Inputs!$C$25,Inputs!$C$8*(1+Inputs!$C$9)^(A35-1),0)</f>
        <v>0</v>
      </c>
      <c r="C35" s="32" t="n">
        <f aca="false">B35*Inputs!$C$6</f>
        <v>0</v>
      </c>
      <c r="D35" s="32" t="n">
        <f aca="false">C35*Inputs!$B$19</f>
        <v>0</v>
      </c>
      <c r="E35" s="33" t="n">
        <f aca="false">C35+G35</f>
        <v>0</v>
      </c>
      <c r="F35" s="32" t="n">
        <f aca="false">-C35*Inputs!$C$21</f>
        <v>-0</v>
      </c>
      <c r="G35" s="32" t="n">
        <f aca="false">IF(A35=Inputs!$C$25,Inputs!$C$26*Inputs!$C$6,0)</f>
        <v>0</v>
      </c>
      <c r="H35" s="33" t="n">
        <f aca="false">E35+F35</f>
        <v>0</v>
      </c>
      <c r="I35" s="32" t="n">
        <f aca="false">I34+E35</f>
        <v>169228.04793756</v>
      </c>
      <c r="J35" s="30" t="str">
        <f aca="false">IF(AND(I35&gt;=0,I34&lt;0),A35,"")</f>
        <v/>
      </c>
    </row>
    <row r="36" customFormat="false" ht="15" hidden="false" customHeight="false" outlineLevel="0" collapsed="false">
      <c r="A36" s="30" t="n">
        <v>30</v>
      </c>
      <c r="B36" s="31" t="n">
        <f aca="false">IF(A36&lt;=Inputs!$C$25,Inputs!$C$8*(1+Inputs!$C$9)^(A36-1),0)</f>
        <v>0</v>
      </c>
      <c r="C36" s="32" t="n">
        <f aca="false">B36*Inputs!$C$6</f>
        <v>0</v>
      </c>
      <c r="D36" s="32" t="n">
        <f aca="false">C36*Inputs!$B$19</f>
        <v>0</v>
      </c>
      <c r="E36" s="33" t="n">
        <f aca="false">C36+G36</f>
        <v>0</v>
      </c>
      <c r="F36" s="32" t="n">
        <f aca="false">-C36*Inputs!$C$21</f>
        <v>-0</v>
      </c>
      <c r="G36" s="32" t="n">
        <f aca="false">IF(A36=Inputs!$C$25,Inputs!$C$26*Inputs!$C$6,0)</f>
        <v>0</v>
      </c>
      <c r="H36" s="33" t="n">
        <f aca="false">E36+F36</f>
        <v>0</v>
      </c>
      <c r="I36" s="32" t="n">
        <f aca="false">I35+E36</f>
        <v>169228.04793756</v>
      </c>
      <c r="J36" s="30" t="str">
        <f aca="false">IF(AND(I36&gt;=0,I35&lt;0),A36,"")</f>
        <v/>
      </c>
    </row>
    <row r="38" customFormat="false" ht="15" hidden="false" customHeight="false" outlineLevel="0" collapsed="false">
      <c r="A38" s="4" t="s">
        <v>84</v>
      </c>
    </row>
    <row r="39" customFormat="false" ht="15" hidden="false" customHeight="false" outlineLevel="0" collapsed="false">
      <c r="A39" s="10" t="s">
        <v>85</v>
      </c>
      <c r="B39" s="10"/>
      <c r="C39" s="10"/>
      <c r="D39" s="10"/>
      <c r="E39" s="34" t="str">
        <f aca="false">IF(ABS(Inputs!B21-1)&lt;0.0001,"OK","CHECK")</f>
        <v>OK</v>
      </c>
    </row>
    <row r="40" customFormat="false" ht="15" hidden="false" customHeight="false" outlineLevel="0" collapsed="false">
      <c r="A40" s="10" t="s">
        <v>86</v>
      </c>
      <c r="B40" s="10"/>
      <c r="C40" s="10"/>
      <c r="D40" s="10"/>
      <c r="E40" s="34" t="str">
        <f aca="false">IF(AND(Inputs!C7&gt;=1,Inputs!C7&lt;=30),"OK","CHECK")</f>
        <v>OK</v>
      </c>
    </row>
    <row r="41" customFormat="false" ht="15" hidden="false" customHeight="false" outlineLevel="0" collapsed="false">
      <c r="A41" s="10" t="s">
        <v>87</v>
      </c>
      <c r="B41" s="10"/>
      <c r="C41" s="10"/>
      <c r="D41" s="10"/>
      <c r="E41" s="34" t="str">
        <f aca="false">IF(ABS(SUMPRODUCT(Inputs!F14*(1+Inputs!C9)^(A7:A36-1)*(A7:A36&lt;=Inputs!C25)/(1+Inputs!C13)^A7:A36)+Inputs!C26/(1+Inputs!C13)^Inputs!C25-Inputs!C5)&lt;0.01,"OK","CHECK")</f>
        <v>OK</v>
      </c>
    </row>
  </sheetData>
  <mergeCells count="3">
    <mergeCell ref="A39:D39"/>
    <mergeCell ref="A40:D40"/>
    <mergeCell ref="A41:D41"/>
  </mergeCells>
  <conditionalFormatting sqref="E39:E41">
    <cfRule type="cellIs" priority="2"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2026-10-25T20:15:13Z</dcterms:created>
  <dc:creator>sachinnagpal.in</dc:creator>
  <dc:description/>
  <dc:language>en-US</dc:language>
  <cp:lastModifiedBy/>
  <dcterms:modified xsi:type="dcterms:W3CDTF">2026-10-25T20:15:13Z</dcterms:modified>
  <cp:revision>0</cp:revision>
  <dc:subject/>
  <dc:title>P-InvIT-Unit-Return-Calculator.xlsx</dc:title>
</cp:coreProperties>
</file>

<file path=docProps/custom.xml><?xml version="1.0" encoding="utf-8"?>
<Properties xmlns="http://schemas.openxmlformats.org/officeDocument/2006/custom-properties" xmlns:vt="http://schemas.openxmlformats.org/officeDocument/2006/docPropsVTypes"/>
</file>