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Read Me" sheetId="1" state="visible" r:id="rId3"/>
    <sheet name="Financials" sheetId="2" state="visible" r:id="rId4"/>
    <sheet name="Ratios" sheetId="3" state="visible" r:id="rId5"/>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<sst xmlns="http://schemas.openxmlformats.org/spreadsheetml/2006/main" count="142" uniqueCount="134">
  <si>
    <t xml:space="preserve">Template O: Financial Statement Ratio Analyser (incl. Schedule III ratios)</t>
  </si>
  <si>
    <t xml:space="preserve">Free template from sachinnagpal.in  |  Macro-free  |  All sample figures are ILLUSTRATIVE ONLY</t>
  </si>
  <si>
    <t xml:space="preserve">IMPORTANT DISCLAIMER: For computation and reconciliation assistance only; not a substitute for formal statutory audit or legal tax advice. All sample data in this file is made up for illustration and does not relate to any real company, trust or person. Rates, limits and rules must be checked against the current law and your own accounting policies before use. No tax saving, audit outcome or compliance result is promised.</t>
  </si>
  <si>
    <t xml:space="preserve">What this template does</t>
  </si>
  <si>
    <t xml:space="preserve">Type three years of summarised Balance Sheet, Profit &amp; Loss and cash flow figures and get the eleven ratios that Schedule III of the Companies Act, 2013 asks companies to disclose, with the % change and an automatic flag where the change is more than 25% (which must be explained in the notes). It also gives the analysis ratios lenders, auditors and investors look at: EBITDA margin, interest cover, net debt to EBITDA, receivable and payable days, asset turnover and cash conversion.</t>
  </si>
  <si>
    <t xml:space="preserve">How to use it (step by step)</t>
  </si>
  <si>
    <t xml:space="preserve">Step 1</t>
  </si>
  <si>
    <t xml:space="preserve">Go to 'Financials'. Type the year labels and, for each year, the figures in the yellow cells (₹ crore or ₹ lakh, but the same unit throughout). The sample is a made-up toll road company.</t>
  </si>
  <si>
    <t xml:space="preserve">Step 2</t>
  </si>
  <si>
    <t xml:space="preserve">Make sure the balance sheet balances: the check under the balance sheet should read OK.</t>
  </si>
  <si>
    <t xml:space="preserve">Step 3</t>
  </si>
  <si>
    <t xml:space="preserve">Open 'Ratios'. All ratios fill in. The 'Schedule III' section shows the change between the last two years and flags any change above 25% with 'Explain'. Type the reason in the explanation column.</t>
  </si>
  <si>
    <t xml:space="preserve">Step 4</t>
  </si>
  <si>
    <t xml:space="preserve">Use the 'Analysis' section for your own review or a credit note. Read the definition column to see exactly how each ratio is worked out.</t>
  </si>
  <si>
    <t xml:space="preserve">Tabs in this file</t>
  </si>
  <si>
    <t xml:space="preserve">Financials</t>
  </si>
  <si>
    <t xml:space="preserve">Three years of summarised figures (inputs) with balance checks.</t>
  </si>
  <si>
    <t xml:space="preserve">Ratios</t>
  </si>
  <si>
    <t xml:space="preserve">Schedule III ratios with % change and flags, and analysis ratios.</t>
  </si>
  <si>
    <t xml:space="preserve">Colour code</t>
  </si>
  <si>
    <t xml:space="preserve">1,00,000</t>
  </si>
  <si>
    <t xml:space="preserve">Yellow cell with blue text = an input. Type over it with your own data.</t>
  </si>
  <si>
    <t xml:space="preserve">Black text = a formula. Do not type over it; it updates by itself.</t>
  </si>
  <si>
    <t xml:space="preserve">Green text = a figure pulled from another tab.</t>
  </si>
  <si>
    <t xml:space="preserve">OK</t>
  </si>
  <si>
    <t xml:space="preserve">Checks area: every check should read OK. If one reads CHECK, something does not add up.</t>
  </si>
  <si>
    <t xml:space="preserve">Assumptions and limits</t>
  </si>
  <si>
    <t xml:space="preserve">•</t>
  </si>
  <si>
    <t xml:space="preserve">Turnover ratios and returns use the average of opening and closing balances where the previous year is available; for the first year they use the closing balance.</t>
  </si>
  <si>
    <t xml:space="preserve">DSCR here = (profit after tax + depreciation + finance cost) / (finance cost + principal repaid + lease payments). Loan agreements may define it differently.</t>
  </si>
  <si>
    <t xml:space="preserve">ROCE = EBIT / (total equity + total debt). Capital employed definitions vary; state yours in the notes.</t>
  </si>
  <si>
    <t xml:space="preserve">Trade payables turnover uses operating expenses other than employee cost and depreciation, because toll companies rarely buy goods. Inventory turnover uses revenue when cost of goods is nil.</t>
  </si>
  <si>
    <t xml:space="preserve">Ratios with a zero denominator show as zero rather than an error.</t>
  </si>
  <si>
    <t xml:space="preserve">Version</t>
  </si>
  <si>
    <t xml:space="preserve">v1.0, October 2026. Works in Excel 2010 or later, Excel for Microsoft 365, LibreOffice and Google Sheets. Amounts in Indian Rupees (₹).</t>
  </si>
  <si>
    <t xml:space="preserve">Summarised Financial Statements (₹ crore)</t>
  </si>
  <si>
    <t xml:space="preserve">For computation and reconciliation assistance only; not a substitute for formal statutory audit or legal tax advice.</t>
  </si>
  <si>
    <t xml:space="preserve">Sample is illustrative only.</t>
  </si>
  <si>
    <t xml:space="preserve">Line</t>
  </si>
  <si>
    <t xml:space="preserve">Note</t>
  </si>
  <si>
    <t xml:space="preserve">FY 2023-24</t>
  </si>
  <si>
    <t xml:space="preserve">FY 2024-25</t>
  </si>
  <si>
    <t xml:space="preserve">FY 2025-26</t>
  </si>
  <si>
    <t xml:space="preserve">PROFIT AND LOSS</t>
  </si>
  <si>
    <t xml:space="preserve">Revenue from operations</t>
  </si>
  <si>
    <t xml:space="preserve">Other income (incl. treasury income)</t>
  </si>
  <si>
    <t xml:space="preserve">Cost of goods / materials (if any)</t>
  </si>
  <si>
    <t xml:space="preserve">Operating &amp; maintenance expenses</t>
  </si>
  <si>
    <t xml:space="preserve">Employee benefit expense</t>
  </si>
  <si>
    <t xml:space="preserve">Other expenses</t>
  </si>
  <si>
    <t xml:space="preserve">EBITDA (incl. other income)</t>
  </si>
  <si>
    <t xml:space="preserve">Depreciation &amp; amortisation</t>
  </si>
  <si>
    <t xml:space="preserve">Finance cost</t>
  </si>
  <si>
    <t xml:space="preserve">Profit before tax</t>
  </si>
  <si>
    <t xml:space="preserve">Tax expense</t>
  </si>
  <si>
    <t xml:space="preserve">Profit after tax</t>
  </si>
  <si>
    <t xml:space="preserve">BALANCE SHEET (year end)</t>
  </si>
  <si>
    <t xml:space="preserve">Property, plant &amp; equipment and intangibles (net)</t>
  </si>
  <si>
    <t xml:space="preserve">Non-current investments</t>
  </si>
  <si>
    <t xml:space="preserve">Other non-current assets</t>
  </si>
  <si>
    <t xml:space="preserve">Inventories</t>
  </si>
  <si>
    <t xml:space="preserve">Trade receivables</t>
  </si>
  <si>
    <t xml:space="preserve">Cash and bank balances</t>
  </si>
  <si>
    <t xml:space="preserve">Current investments</t>
  </si>
  <si>
    <t xml:space="preserve">Other current assets</t>
  </si>
  <si>
    <t xml:space="preserve">TOTAL ASSETS</t>
  </si>
  <si>
    <t xml:space="preserve">Equity share capital</t>
  </si>
  <si>
    <t xml:space="preserve">Other equity</t>
  </si>
  <si>
    <t xml:space="preserve">Long-term borrowings</t>
  </si>
  <si>
    <t xml:space="preserve">Short-term borrowings (incl. current maturities)</t>
  </si>
  <si>
    <t xml:space="preserve">Lease liabilities</t>
  </si>
  <si>
    <t xml:space="preserve">Deferred tax liability (net)</t>
  </si>
  <si>
    <t xml:space="preserve">Trade payables</t>
  </si>
  <si>
    <t xml:space="preserve">Other current liabilities &amp; provisions</t>
  </si>
  <si>
    <t xml:space="preserve">TOTAL EQUITY AND LIABILITIES</t>
  </si>
  <si>
    <t xml:space="preserve">CASH FLOW AND OTHER</t>
  </si>
  <si>
    <t xml:space="preserve">Cash from operating activities</t>
  </si>
  <si>
    <t xml:space="preserve">Capital expenditure</t>
  </si>
  <si>
    <t xml:space="preserve">Principal repaid on borrowings in the year</t>
  </si>
  <si>
    <t xml:space="preserve">Lease payments (principal + interest)</t>
  </si>
  <si>
    <t xml:space="preserve">Current maturities of long-term debt (included in short-term borrowings)</t>
  </si>
  <si>
    <t xml:space="preserve">Checks</t>
  </si>
  <si>
    <t xml:space="preserve">Balance sheet balances (total assets = total equity and liabilities)</t>
  </si>
  <si>
    <t xml:space="preserve">Ratio Analysis</t>
  </si>
  <si>
    <t xml:space="preserve">Ratio</t>
  </si>
  <si>
    <t xml:space="preserve">Definition</t>
  </si>
  <si>
    <t xml:space="preserve">% change (last 2 years)</t>
  </si>
  <si>
    <t xml:space="preserve">Flag</t>
  </si>
  <si>
    <t xml:space="preserve">Explanation (type here)</t>
  </si>
  <si>
    <t xml:space="preserve">Schedule III ratios (Division II)</t>
  </si>
  <si>
    <t xml:space="preserve">Current ratio</t>
  </si>
  <si>
    <t xml:space="preserve">Current assets / current liabilities</t>
  </si>
  <si>
    <t xml:space="preserve">Debt-equity ratio</t>
  </si>
  <si>
    <t xml:space="preserve">Total borrowings incl. leases / total equity</t>
  </si>
  <si>
    <t xml:space="preserve">Debt service coverage ratio</t>
  </si>
  <si>
    <t xml:space="preserve">(PAT + D&amp;A + finance cost) / (finance cost + principal repaid + lease payments)</t>
  </si>
  <si>
    <t xml:space="preserve">Return on equity</t>
  </si>
  <si>
    <t xml:space="preserve">PAT / average total equity</t>
  </si>
  <si>
    <t xml:space="preserve">Inventory turnover</t>
  </si>
  <si>
    <t xml:space="preserve">Cost of goods (or revenue if nil) / average inventory</t>
  </si>
  <si>
    <t xml:space="preserve">Trade receivables turnover</t>
  </si>
  <si>
    <t xml:space="preserve">Revenue from operations / average trade receivables</t>
  </si>
  <si>
    <t xml:space="preserve">Trade payables turnover</t>
  </si>
  <si>
    <t xml:space="preserve">(COGS + O&amp;M + other expenses) / average trade payables</t>
  </si>
  <si>
    <t xml:space="preserve">Net capital turnover</t>
  </si>
  <si>
    <t xml:space="preserve">Revenue / working capital (current assets - current liabilities)</t>
  </si>
  <si>
    <t xml:space="preserve">Net profit ratio</t>
  </si>
  <si>
    <t xml:space="preserve">PAT / revenue from operations</t>
  </si>
  <si>
    <t xml:space="preserve">Return on capital employed</t>
  </si>
  <si>
    <t xml:space="preserve">EBIT (PBT + finance cost) / (total equity + total borrowings incl. leases)</t>
  </si>
  <si>
    <t xml:space="preserve">Return on investment</t>
  </si>
  <si>
    <t xml:space="preserve">Other income (treasury) / average investments + cash</t>
  </si>
  <si>
    <t xml:space="preserve">Schedule III requires an explanation for any change of more than 25% compared with the previous year.</t>
  </si>
  <si>
    <t xml:space="preserve">Analysis ratios</t>
  </si>
  <si>
    <t xml:space="preserve">EBITDA margin</t>
  </si>
  <si>
    <t xml:space="preserve">EBITDA / (revenue + other income)</t>
  </si>
  <si>
    <t xml:space="preserve">Interest coverage</t>
  </si>
  <si>
    <t xml:space="preserve">EBITDA / finance cost</t>
  </si>
  <si>
    <t xml:space="preserve">Net debt / EBITDA</t>
  </si>
  <si>
    <t xml:space="preserve">(Borrowings + leases - cash - current investments) / EBITDA</t>
  </si>
  <si>
    <t xml:space="preserve">Receivable days</t>
  </si>
  <si>
    <t xml:space="preserve">365 / trade receivables turnover</t>
  </si>
  <si>
    <t xml:space="preserve">Payable days</t>
  </si>
  <si>
    <t xml:space="preserve">365 / trade payables turnover</t>
  </si>
  <si>
    <t xml:space="preserve">Asset turnover</t>
  </si>
  <si>
    <t xml:space="preserve">Revenue / average total assets</t>
  </si>
  <si>
    <t xml:space="preserve">Cash conversion</t>
  </si>
  <si>
    <t xml:space="preserve">Cash from operations / EBITDA</t>
  </si>
  <si>
    <t xml:space="preserve">Free cash flow (₹ crore)</t>
  </si>
  <si>
    <t xml:space="preserve">Cash from operations - capex</t>
  </si>
  <si>
    <t xml:space="preserve">Debt repaid in next 12 months / cash + current investments</t>
  </si>
  <si>
    <t xml:space="preserve">Current maturities / (cash + current investments)</t>
  </si>
  <si>
    <t xml:space="preserve">Balance sheet balances in all three years</t>
  </si>
  <si>
    <t xml:space="preserve">Revenue entered for all three years</t>
  </si>
</sst>
</file>

<file path=xl/styles.xml><?xml version="1.0" encoding="utf-8"?>
<styleSheet xmlns="http://schemas.openxmlformats.org/spreadsheetml/2006/main">
  <numFmts count="7">
    <numFmt numFmtId="164" formatCode="General"/>
    <numFmt numFmtId="165" formatCode="#,##0.00;\(#,##0.00\);\-"/>
    <numFmt numFmtId="166" formatCode="0.00\x"/>
    <numFmt numFmtId="167" formatCode="0.0%;\(0.0%\);\-"/>
    <numFmt numFmtId="168" formatCode="0.0\x"/>
    <numFmt numFmtId="169" formatCode="0.00\x;\-0.00\x"/>
    <numFmt numFmtId="170" formatCode="0"/>
  </numFmts>
  <fonts count="17">
    <font>
      <sz val="11"/>
      <color theme="1"/>
      <name val="Calibri"/>
      <family val="2"/>
      <charset val="1"/>
    </font>
    <font>
      <sz val="10"/>
      <name val="Arial"/>
      <family val="0"/>
    </font>
    <font>
      <sz val="10"/>
      <name val="Arial"/>
      <family val="0"/>
    </font>
    <font>
      <sz val="10"/>
      <name val="Arial"/>
      <family val="0"/>
    </font>
    <font>
      <b val="true"/>
      <sz val="16"/>
      <color rgb="FF1F3864"/>
      <name val="Arial"/>
      <family val="0"/>
      <charset val="1"/>
    </font>
    <font>
      <i val="true"/>
      <sz val="9"/>
      <color rgb="FF595959"/>
      <name val="Arial"/>
      <family val="0"/>
      <charset val="1"/>
    </font>
    <font>
      <b val="true"/>
      <sz val="10"/>
      <color rgb="FFC00000"/>
      <name val="Arial"/>
      <family val="0"/>
      <charset val="1"/>
    </font>
    <font>
      <b val="true"/>
      <sz val="11"/>
      <color rgb="FF1F3864"/>
      <name val="Arial"/>
      <family val="0"/>
      <charset val="1"/>
    </font>
    <font>
      <sz val="10"/>
      <name val="Arial"/>
      <family val="0"/>
      <charset val="1"/>
    </font>
    <font>
      <b val="true"/>
      <sz val="10"/>
      <name val="Arial"/>
      <family val="0"/>
      <charset val="1"/>
    </font>
    <font>
      <sz val="10"/>
      <color rgb="FF0000FF"/>
      <name val="Arial"/>
      <family val="0"/>
      <charset val="1"/>
    </font>
    <font>
      <sz val="10"/>
      <color rgb="FF008000"/>
      <name val="Arial"/>
      <family val="0"/>
      <charset val="1"/>
    </font>
    <font>
      <b val="true"/>
      <sz val="14"/>
      <color rgb="FF1F3864"/>
      <name val="Arial"/>
      <family val="0"/>
      <charset val="1"/>
    </font>
    <font>
      <i val="true"/>
      <sz val="9"/>
      <color rgb="FFC00000"/>
      <name val="Arial"/>
      <family val="0"/>
      <charset val="1"/>
    </font>
    <font>
      <b val="true"/>
      <sz val="10"/>
      <color rgb="FFFFFFFF"/>
      <name val="Arial"/>
      <family val="0"/>
      <charset val="1"/>
    </font>
    <font>
      <b val="true"/>
      <sz val="11"/>
      <color rgb="FF0000FF"/>
      <name val="Arial"/>
      <family val="0"/>
      <charset val="1"/>
    </font>
    <font>
      <sz val="9"/>
      <name val="Arial"/>
      <family val="0"/>
      <charset val="1"/>
    </font>
  </fonts>
  <fills count="7">
    <fill>
      <patternFill patternType="none"/>
    </fill>
    <fill>
      <patternFill patternType="gray125"/>
    </fill>
    <fill>
      <patternFill patternType="solid">
        <fgColor rgb="FFFCE4D6"/>
        <bgColor rgb="FFFFF2CC"/>
      </patternFill>
    </fill>
    <fill>
      <patternFill patternType="solid">
        <fgColor rgb="FFFFF2CC"/>
        <bgColor rgb="FFFCE4D6"/>
      </patternFill>
    </fill>
    <fill>
      <patternFill patternType="solid">
        <fgColor rgb="FFE2EFDA"/>
        <bgColor rgb="FFD9E1F2"/>
      </patternFill>
    </fill>
    <fill>
      <patternFill patternType="solid">
        <fgColor rgb="FF1F3864"/>
        <bgColor rgb="FF333333"/>
      </patternFill>
    </fill>
    <fill>
      <patternFill patternType="solid">
        <fgColor rgb="FFD9E1F2"/>
        <bgColor rgb="FFE2EFDA"/>
      </patternFill>
    </fill>
  </fills>
  <borders count="2">
    <border diagonalUp="false" diagonalDown="false">
      <left/>
      <right/>
      <top/>
      <bottom/>
      <diagonal/>
    </border>
    <border diagonalUp="false" diagonalDown="false">
      <left style="thin">
        <color rgb="FFBFBFBF"/>
      </left>
      <right style="thin">
        <color rgb="FFBFBFBF"/>
      </right>
      <top style="thin">
        <color rgb="FFBFBFBF"/>
      </top>
      <bottom style="thin">
        <color rgb="FFBFBFBF"/>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31">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6" fillId="2" borderId="0" xfId="0" applyFont="true" applyBorder="true" applyAlignment="true" applyProtection="false">
      <alignment horizontal="general" vertical="top" textRotation="0" wrapText="tru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8" fillId="0" borderId="0" xfId="0" applyFont="true" applyBorder="true" applyAlignment="true" applyProtection="false">
      <alignment horizontal="general" vertical="top" textRotation="0" wrapText="true" indent="0" shrinkToFit="false"/>
      <protection locked="true" hidden="false"/>
    </xf>
    <xf numFmtId="164" fontId="9" fillId="0" borderId="0" xfId="0" applyFont="true" applyBorder="false" applyAlignment="true" applyProtection="false">
      <alignment horizontal="general" vertical="top" textRotation="0" wrapText="false" indent="0" shrinkToFit="false"/>
      <protection locked="true" hidden="false"/>
    </xf>
    <xf numFmtId="164" fontId="8" fillId="0" borderId="0" xfId="0" applyFont="true" applyBorder="false" applyAlignment="true" applyProtection="false">
      <alignment horizontal="general" vertical="top" textRotation="0" wrapText="true" indent="0" shrinkToFit="false"/>
      <protection locked="true" hidden="false"/>
    </xf>
    <xf numFmtId="164" fontId="10" fillId="3" borderId="1" xfId="0" applyFont="true" applyBorder="true" applyAlignment="false" applyProtection="false">
      <alignment horizontal="general" vertical="bottom" textRotation="0" wrapText="false" indent="0" shrinkToFit="false"/>
      <protection locked="true" hidden="false"/>
    </xf>
    <xf numFmtId="164" fontId="8" fillId="0" borderId="0" xfId="0" applyFont="true" applyBorder="false" applyAlignment="false" applyProtection="false">
      <alignment horizontal="general" vertical="bottom" textRotation="0" wrapText="false" indent="0" shrinkToFit="false"/>
      <protection locked="true" hidden="false"/>
    </xf>
    <xf numFmtId="164" fontId="8" fillId="0" borderId="1" xfId="0" applyFont="true" applyBorder="true" applyAlignment="false" applyProtection="false">
      <alignment horizontal="general" vertical="bottom" textRotation="0" wrapText="false" indent="0" shrinkToFit="false"/>
      <protection locked="true" hidden="false"/>
    </xf>
    <xf numFmtId="164" fontId="11" fillId="0" borderId="1" xfId="0" applyFont="true" applyBorder="true" applyAlignment="false" applyProtection="false">
      <alignment horizontal="general" vertical="bottom" textRotation="0" wrapText="false" indent="0" shrinkToFit="false"/>
      <protection locked="true" hidden="false"/>
    </xf>
    <xf numFmtId="164" fontId="9" fillId="4" borderId="1" xfId="0" applyFont="true" applyBorder="true" applyAlignment="false" applyProtection="false">
      <alignment horizontal="general" vertical="bottom" textRotation="0" wrapText="false" indent="0" shrinkToFit="false"/>
      <protection locked="true" hidden="false"/>
    </xf>
    <xf numFmtId="164" fontId="8" fillId="0" borderId="0" xfId="0" applyFont="true" applyBorder="false" applyAlignment="true" applyProtection="false">
      <alignment horizontal="right" vertical="top" textRotation="0" wrapText="false" indent="0" shrinkToFit="false"/>
      <protection locked="true" hidden="false"/>
    </xf>
    <xf numFmtId="164" fontId="9" fillId="0" borderId="0" xfId="0" applyFont="true" applyBorder="false" applyAlignment="false" applyProtection="false">
      <alignment horizontal="general" vertical="bottom" textRotation="0" wrapText="false" indent="0" shrinkToFit="false"/>
      <protection locked="true" hidden="false"/>
    </xf>
    <xf numFmtId="164" fontId="12" fillId="0" borderId="0" xfId="0" applyFont="true" applyBorder="false" applyAlignment="false" applyProtection="false">
      <alignment horizontal="general" vertical="bottom" textRotation="0" wrapText="false" indent="0" shrinkToFit="false"/>
      <protection locked="true" hidden="false"/>
    </xf>
    <xf numFmtId="164" fontId="13" fillId="0" borderId="0" xfId="0" applyFont="true" applyBorder="false" applyAlignment="false" applyProtection="false">
      <alignment horizontal="general" vertical="bottom" textRotation="0" wrapText="false" indent="0" shrinkToFit="false"/>
      <protection locked="true" hidden="false"/>
    </xf>
    <xf numFmtId="164" fontId="14" fillId="5" borderId="1" xfId="0" applyFont="true" applyBorder="true" applyAlignment="true" applyProtection="false">
      <alignment horizontal="center" vertical="center" textRotation="0" wrapText="true" indent="0" shrinkToFit="false"/>
      <protection locked="true" hidden="false"/>
    </xf>
    <xf numFmtId="164" fontId="15" fillId="3" borderId="1" xfId="0" applyFont="true" applyBorder="true" applyAlignment="true" applyProtection="false">
      <alignment horizontal="center" vertical="center" textRotation="0" wrapText="true" indent="0" shrinkToFit="false"/>
      <protection locked="true" hidden="false"/>
    </xf>
    <xf numFmtId="165" fontId="10" fillId="3" borderId="1" xfId="0" applyFont="true" applyBorder="true" applyAlignment="false" applyProtection="false">
      <alignment horizontal="general" vertical="bottom" textRotation="0" wrapText="false" indent="0" shrinkToFit="false"/>
      <protection locked="true" hidden="false"/>
    </xf>
    <xf numFmtId="165" fontId="9" fillId="6" borderId="1" xfId="0" applyFont="true" applyBorder="true" applyAlignment="false" applyProtection="false">
      <alignment horizontal="general" vertical="bottom" textRotation="0" wrapText="false" indent="0" shrinkToFit="false"/>
      <protection locked="true" hidden="false"/>
    </xf>
    <xf numFmtId="164" fontId="8" fillId="4" borderId="1" xfId="0" applyFont="true" applyBorder="true" applyAlignment="true" applyProtection="false">
      <alignment horizontal="center" vertical="center" textRotation="0" wrapText="true" indent="0" shrinkToFit="false"/>
      <protection locked="true" hidden="false"/>
    </xf>
    <xf numFmtId="164" fontId="16" fillId="0" borderId="0" xfId="0" applyFont="true" applyBorder="false" applyAlignment="true" applyProtection="false">
      <alignment horizontal="general" vertical="top" textRotation="0" wrapText="true" indent="0" shrinkToFit="false"/>
      <protection locked="true" hidden="false"/>
    </xf>
    <xf numFmtId="166" fontId="8" fillId="0" borderId="1" xfId="0" applyFont="true" applyBorder="true" applyAlignment="false" applyProtection="false">
      <alignment horizontal="general" vertical="bottom" textRotation="0" wrapText="false" indent="0" shrinkToFit="false"/>
      <protection locked="true" hidden="false"/>
    </xf>
    <xf numFmtId="167" fontId="8" fillId="0" borderId="1" xfId="0" applyFont="true" applyBorder="true" applyAlignment="false" applyProtection="false">
      <alignment horizontal="general" vertical="bottom" textRotation="0" wrapText="false" indent="0" shrinkToFit="false"/>
      <protection locked="true" hidden="false"/>
    </xf>
    <xf numFmtId="164" fontId="8" fillId="0" borderId="1" xfId="0" applyFont="true" applyBorder="true" applyAlignment="true" applyProtection="false">
      <alignment horizontal="center" vertical="center" textRotation="0" wrapText="true" indent="0" shrinkToFit="false"/>
      <protection locked="true" hidden="false"/>
    </xf>
    <xf numFmtId="168" fontId="8" fillId="0" borderId="1" xfId="0" applyFont="true" applyBorder="true" applyAlignment="false" applyProtection="false">
      <alignment horizontal="general" vertical="bottom" textRotation="0" wrapText="false" indent="0" shrinkToFit="false"/>
      <protection locked="true" hidden="false"/>
    </xf>
    <xf numFmtId="169" fontId="8" fillId="0" borderId="1" xfId="0" applyFont="true" applyBorder="true" applyAlignment="false" applyProtection="false">
      <alignment horizontal="general" vertical="bottom" textRotation="0" wrapText="false" indent="0" shrinkToFit="false"/>
      <protection locked="true" hidden="false"/>
    </xf>
    <xf numFmtId="170" fontId="8" fillId="0" borderId="1" xfId="0" applyFont="true" applyBorder="true" applyAlignment="false" applyProtection="false">
      <alignment horizontal="general" vertical="bottom" textRotation="0" wrapText="false" indent="0" shrinkToFit="false"/>
      <protection locked="true" hidden="false"/>
    </xf>
    <xf numFmtId="165" fontId="8" fillId="0" borderId="1" xfId="0" applyFont="true" applyBorder="true" applyAlignment="false" applyProtection="false">
      <alignment horizontal="general" vertical="bottom" textRotation="0" wrapText="false" indent="0" shrinkToFit="false"/>
      <protection locked="true" hidden="false"/>
    </xf>
    <xf numFmtId="164" fontId="9" fillId="4" borderId="1" xfId="0" applyFont="true" applyBorder="true" applyAlignment="true" applyProtection="false">
      <alignment horizontal="center" vertical="center"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1">
    <dxf>
      <font>
        <name val="Arial"/>
        <charset val="1"/>
        <family val="0"/>
        <b val="1"/>
        <color rgb="FF9C0006"/>
      </font>
      <fill>
        <patternFill>
          <bgColor rgb="FFFFC7CE"/>
        </patternFill>
      </fill>
    </dxf>
  </dxfs>
  <colors>
    <indexedColors>
      <rgbColor rgb="FF000000"/>
      <rgbColor rgb="FFFFFFFF"/>
      <rgbColor rgb="FFC00000"/>
      <rgbColor rgb="FF00FF00"/>
      <rgbColor rgb="FF0000FF"/>
      <rgbColor rgb="FFFFFF00"/>
      <rgbColor rgb="FFFF00FF"/>
      <rgbColor rgb="FF00FFFF"/>
      <rgbColor rgb="FF9C0006"/>
      <rgbColor rgb="FF008000"/>
      <rgbColor rgb="FF000080"/>
      <rgbColor rgb="FF808000"/>
      <rgbColor rgb="FF800080"/>
      <rgbColor rgb="FF008080"/>
      <rgbColor rgb="FFBFBFBF"/>
      <rgbColor rgb="FF808080"/>
      <rgbColor rgb="FF9999FF"/>
      <rgbColor rgb="FF993366"/>
      <rgbColor rgb="FFFFF2CC"/>
      <rgbColor rgb="FFCCFFFF"/>
      <rgbColor rgb="FF660066"/>
      <rgbColor rgb="FFFF8080"/>
      <rgbColor rgb="FF0066CC"/>
      <rgbColor rgb="FFD9E1F2"/>
      <rgbColor rgb="FF000080"/>
      <rgbColor rgb="FFFF00FF"/>
      <rgbColor rgb="FFFFFF00"/>
      <rgbColor rgb="FF00FFFF"/>
      <rgbColor rgb="FF800080"/>
      <rgbColor rgb="FF800000"/>
      <rgbColor rgb="FF008080"/>
      <rgbColor rgb="FF0000FF"/>
      <rgbColor rgb="FF00CCFF"/>
      <rgbColor rgb="FFCCFFFF"/>
      <rgbColor rgb="FFE2EFDA"/>
      <rgbColor rgb="FFFCE4D6"/>
      <rgbColor rgb="FF99CCFF"/>
      <rgbColor rgb="FFFF99CC"/>
      <rgbColor rgb="FFCC99FF"/>
      <rgbColor rgb="FFFFC7CE"/>
      <rgbColor rgb="FF3366FF"/>
      <rgbColor rgb="FF33CCCC"/>
      <rgbColor rgb="FF99CC00"/>
      <rgbColor rgb="FFFFCC00"/>
      <rgbColor rgb="FFFF9900"/>
      <rgbColor rgb="FFFF6600"/>
      <rgbColor rgb="FF595959"/>
      <rgbColor rgb="FF969696"/>
      <rgbColor rgb="FF1F3864"/>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B1:C32"/>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
    <col collapsed="false" customWidth="true" hidden="false" outlineLevel="0" max="2" min="2" style="0" width="28"/>
    <col collapsed="false" customWidth="true" hidden="false" outlineLevel="0" max="3" min="3" style="0" width="95"/>
  </cols>
  <sheetData>
    <row r="1" customFormat="false" ht="19.7" hidden="false" customHeight="false" outlineLevel="0" collapsed="false">
      <c r="B1" s="1" t="s">
        <v>0</v>
      </c>
    </row>
    <row r="2" customFormat="false" ht="15" hidden="false" customHeight="false" outlineLevel="0" collapsed="false">
      <c r="B2" s="2" t="s">
        <v>1</v>
      </c>
    </row>
    <row r="4" customFormat="false" ht="61.5" hidden="false" customHeight="true" outlineLevel="0" collapsed="false">
      <c r="B4" s="3" t="s">
        <v>2</v>
      </c>
      <c r="C4" s="3"/>
    </row>
    <row r="6" customFormat="false" ht="15" hidden="false" customHeight="false" outlineLevel="0" collapsed="false">
      <c r="B6" s="4" t="s">
        <v>3</v>
      </c>
    </row>
    <row r="7" customFormat="false" ht="75" hidden="false" customHeight="true" outlineLevel="0" collapsed="false">
      <c r="B7" s="5" t="s">
        <v>4</v>
      </c>
      <c r="C7" s="5"/>
    </row>
    <row r="9" customFormat="false" ht="15" hidden="false" customHeight="false" outlineLevel="0" collapsed="false">
      <c r="B9" s="4" t="s">
        <v>5</v>
      </c>
    </row>
    <row r="10" customFormat="false" ht="30" hidden="false" customHeight="true" outlineLevel="0" collapsed="false">
      <c r="B10" s="6" t="s">
        <v>6</v>
      </c>
      <c r="C10" s="7" t="s">
        <v>7</v>
      </c>
    </row>
    <row r="11" customFormat="false" ht="15" hidden="false" customHeight="true" outlineLevel="0" collapsed="false">
      <c r="B11" s="6" t="s">
        <v>8</v>
      </c>
      <c r="C11" s="7" t="s">
        <v>9</v>
      </c>
    </row>
    <row r="12" customFormat="false" ht="45" hidden="false" customHeight="true" outlineLevel="0" collapsed="false">
      <c r="B12" s="6" t="s">
        <v>10</v>
      </c>
      <c r="C12" s="7" t="s">
        <v>11</v>
      </c>
    </row>
    <row r="13" customFormat="false" ht="30" hidden="false" customHeight="true" outlineLevel="0" collapsed="false">
      <c r="B13" s="6" t="s">
        <v>12</v>
      </c>
      <c r="C13" s="7" t="s">
        <v>13</v>
      </c>
    </row>
    <row r="15" customFormat="false" ht="15" hidden="false" customHeight="false" outlineLevel="0" collapsed="false">
      <c r="B15" s="4" t="s">
        <v>14</v>
      </c>
    </row>
    <row r="16" customFormat="false" ht="15" hidden="false" customHeight="true" outlineLevel="0" collapsed="false">
      <c r="B16" s="6" t="s">
        <v>15</v>
      </c>
      <c r="C16" s="7" t="s">
        <v>16</v>
      </c>
    </row>
    <row r="17" customFormat="false" ht="15" hidden="false" customHeight="true" outlineLevel="0" collapsed="false">
      <c r="B17" s="6" t="s">
        <v>17</v>
      </c>
      <c r="C17" s="7" t="s">
        <v>18</v>
      </c>
    </row>
    <row r="19" customFormat="false" ht="15" hidden="false" customHeight="false" outlineLevel="0" collapsed="false">
      <c r="B19" s="4" t="s">
        <v>19</v>
      </c>
    </row>
    <row r="20" customFormat="false" ht="15" hidden="false" customHeight="false" outlineLevel="0" collapsed="false">
      <c r="B20" s="8" t="s">
        <v>20</v>
      </c>
      <c r="C20" s="9" t="s">
        <v>21</v>
      </c>
    </row>
    <row r="21" customFormat="false" ht="15" hidden="false" customHeight="false" outlineLevel="0" collapsed="false">
      <c r="B21" s="10" t="s">
        <v>20</v>
      </c>
      <c r="C21" s="9" t="s">
        <v>22</v>
      </c>
    </row>
    <row r="22" customFormat="false" ht="15" hidden="false" customHeight="false" outlineLevel="0" collapsed="false">
      <c r="B22" s="11" t="s">
        <v>20</v>
      </c>
      <c r="C22" s="9" t="s">
        <v>23</v>
      </c>
    </row>
    <row r="23" customFormat="false" ht="15" hidden="false" customHeight="false" outlineLevel="0" collapsed="false">
      <c r="B23" s="12" t="s">
        <v>24</v>
      </c>
      <c r="C23" s="9" t="s">
        <v>25</v>
      </c>
    </row>
    <row r="25" customFormat="false" ht="15" hidden="false" customHeight="false" outlineLevel="0" collapsed="false">
      <c r="B25" s="4" t="s">
        <v>26</v>
      </c>
    </row>
    <row r="26" customFormat="false" ht="30" hidden="false" customHeight="true" outlineLevel="0" collapsed="false">
      <c r="B26" s="13" t="s">
        <v>27</v>
      </c>
      <c r="C26" s="7" t="s">
        <v>28</v>
      </c>
    </row>
    <row r="27" customFormat="false" ht="30" hidden="false" customHeight="true" outlineLevel="0" collapsed="false">
      <c r="B27" s="13" t="s">
        <v>27</v>
      </c>
      <c r="C27" s="7" t="s">
        <v>29</v>
      </c>
    </row>
    <row r="28" customFormat="false" ht="30" hidden="false" customHeight="true" outlineLevel="0" collapsed="false">
      <c r="B28" s="13" t="s">
        <v>27</v>
      </c>
      <c r="C28" s="7" t="s">
        <v>30</v>
      </c>
    </row>
    <row r="29" customFormat="false" ht="45" hidden="false" customHeight="true" outlineLevel="0" collapsed="false">
      <c r="B29" s="13" t="s">
        <v>27</v>
      </c>
      <c r="C29" s="7" t="s">
        <v>31</v>
      </c>
    </row>
    <row r="30" customFormat="false" ht="15" hidden="false" customHeight="true" outlineLevel="0" collapsed="false">
      <c r="B30" s="13" t="s">
        <v>27</v>
      </c>
      <c r="C30" s="7" t="s">
        <v>32</v>
      </c>
    </row>
    <row r="32" customFormat="false" ht="15" hidden="false" customHeight="false" outlineLevel="0" collapsed="false">
      <c r="B32" s="14" t="s">
        <v>33</v>
      </c>
      <c r="C32" s="9" t="s">
        <v>34</v>
      </c>
    </row>
  </sheetData>
  <mergeCells count="2">
    <mergeCell ref="B4:C4"/>
    <mergeCell ref="B7:C7"/>
  </mergeCell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E48"/>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64"/>
    <col collapsed="false" customWidth="true" hidden="false" outlineLevel="0" max="2" min="2" style="0" width="6"/>
    <col collapsed="false" customWidth="true" hidden="false" outlineLevel="0" max="5" min="3" style="0" width="15"/>
  </cols>
  <sheetData>
    <row r="1" customFormat="false" ht="17.35" hidden="false" customHeight="false" outlineLevel="0" collapsed="false">
      <c r="A1" s="15" t="s">
        <v>35</v>
      </c>
    </row>
    <row r="2" customFormat="false" ht="15" hidden="false" customHeight="false" outlineLevel="0" collapsed="false">
      <c r="A2" s="16" t="s">
        <v>36</v>
      </c>
    </row>
    <row r="3" customFormat="false" ht="15" hidden="false" customHeight="false" outlineLevel="0" collapsed="false">
      <c r="A3" s="2" t="s">
        <v>37</v>
      </c>
    </row>
    <row r="5" customFormat="false" ht="30" hidden="false" customHeight="true" outlineLevel="0" collapsed="false">
      <c r="A5" s="17" t="s">
        <v>38</v>
      </c>
      <c r="B5" s="17" t="s">
        <v>39</v>
      </c>
      <c r="C5" s="18" t="s">
        <v>40</v>
      </c>
      <c r="D5" s="18" t="s">
        <v>41</v>
      </c>
      <c r="E5" s="18" t="s">
        <v>42</v>
      </c>
    </row>
    <row r="6" customFormat="false" ht="15" hidden="false" customHeight="false" outlineLevel="0" collapsed="false">
      <c r="A6" s="4" t="s">
        <v>43</v>
      </c>
    </row>
    <row r="7" customFormat="false" ht="15" hidden="false" customHeight="false" outlineLevel="0" collapsed="false">
      <c r="A7" s="9" t="s">
        <v>44</v>
      </c>
      <c r="C7" s="19" t="n">
        <v>610</v>
      </c>
      <c r="D7" s="19" t="n">
        <v>668</v>
      </c>
      <c r="E7" s="19" t="n">
        <v>735</v>
      </c>
    </row>
    <row r="8" customFormat="false" ht="15" hidden="false" customHeight="false" outlineLevel="0" collapsed="false">
      <c r="A8" s="9" t="s">
        <v>45</v>
      </c>
      <c r="C8" s="19" t="n">
        <v>14</v>
      </c>
      <c r="D8" s="19" t="n">
        <v>16</v>
      </c>
      <c r="E8" s="19" t="n">
        <v>21</v>
      </c>
    </row>
    <row r="9" customFormat="false" ht="15" hidden="false" customHeight="false" outlineLevel="0" collapsed="false">
      <c r="A9" s="9" t="s">
        <v>46</v>
      </c>
      <c r="C9" s="19" t="n">
        <v>0</v>
      </c>
      <c r="D9" s="19" t="n">
        <v>0</v>
      </c>
      <c r="E9" s="19" t="n">
        <v>0</v>
      </c>
    </row>
    <row r="10" customFormat="false" ht="15" hidden="false" customHeight="false" outlineLevel="0" collapsed="false">
      <c r="A10" s="9" t="s">
        <v>47</v>
      </c>
      <c r="C10" s="19" t="n">
        <v>118</v>
      </c>
      <c r="D10" s="19" t="n">
        <v>126</v>
      </c>
      <c r="E10" s="19" t="n">
        <v>134</v>
      </c>
    </row>
    <row r="11" customFormat="false" ht="15" hidden="false" customHeight="false" outlineLevel="0" collapsed="false">
      <c r="A11" s="9" t="s">
        <v>48</v>
      </c>
      <c r="C11" s="19" t="n">
        <v>22</v>
      </c>
      <c r="D11" s="19" t="n">
        <v>24</v>
      </c>
      <c r="E11" s="19" t="n">
        <v>26</v>
      </c>
    </row>
    <row r="12" customFormat="false" ht="15" hidden="false" customHeight="false" outlineLevel="0" collapsed="false">
      <c r="A12" s="9" t="s">
        <v>49</v>
      </c>
      <c r="C12" s="19" t="n">
        <v>31</v>
      </c>
      <c r="D12" s="19" t="n">
        <v>33</v>
      </c>
      <c r="E12" s="19" t="n">
        <v>40</v>
      </c>
    </row>
    <row r="13" customFormat="false" ht="15" hidden="false" customHeight="false" outlineLevel="0" collapsed="false">
      <c r="A13" s="14" t="s">
        <v>50</v>
      </c>
      <c r="C13" s="20" t="n">
        <f aca="false">C7+C8-C9-C10-C11-C12</f>
        <v>453</v>
      </c>
      <c r="D13" s="20" t="n">
        <f aca="false">D7+D8-D9-D10-D11-D12</f>
        <v>501</v>
      </c>
      <c r="E13" s="20" t="n">
        <f aca="false">E7+E8-E9-E10-E11-E12</f>
        <v>556</v>
      </c>
    </row>
    <row r="14" customFormat="false" ht="15" hidden="false" customHeight="false" outlineLevel="0" collapsed="false">
      <c r="A14" s="9" t="s">
        <v>51</v>
      </c>
      <c r="C14" s="19" t="n">
        <v>140</v>
      </c>
      <c r="D14" s="19" t="n">
        <v>142</v>
      </c>
      <c r="E14" s="19" t="n">
        <v>145</v>
      </c>
    </row>
    <row r="15" customFormat="false" ht="15" hidden="false" customHeight="false" outlineLevel="0" collapsed="false">
      <c r="A15" s="9" t="s">
        <v>52</v>
      </c>
      <c r="C15" s="19" t="n">
        <v>205</v>
      </c>
      <c r="D15" s="19" t="n">
        <v>190</v>
      </c>
      <c r="E15" s="19" t="n">
        <v>172</v>
      </c>
    </row>
    <row r="16" customFormat="false" ht="15" hidden="false" customHeight="false" outlineLevel="0" collapsed="false">
      <c r="A16" s="14" t="s">
        <v>53</v>
      </c>
      <c r="C16" s="20" t="n">
        <f aca="false">C13-C14-C15</f>
        <v>108</v>
      </c>
      <c r="D16" s="20" t="n">
        <f aca="false">D13-D14-D15</f>
        <v>169</v>
      </c>
      <c r="E16" s="20" t="n">
        <f aca="false">E13-E14-E15</f>
        <v>239</v>
      </c>
    </row>
    <row r="17" customFormat="false" ht="15" hidden="false" customHeight="false" outlineLevel="0" collapsed="false">
      <c r="A17" s="9" t="s">
        <v>54</v>
      </c>
      <c r="C17" s="19" t="n">
        <v>27</v>
      </c>
      <c r="D17" s="19" t="n">
        <v>39</v>
      </c>
      <c r="E17" s="19" t="n">
        <v>56</v>
      </c>
    </row>
    <row r="18" customFormat="false" ht="15" hidden="false" customHeight="false" outlineLevel="0" collapsed="false">
      <c r="A18" s="14" t="s">
        <v>55</v>
      </c>
      <c r="C18" s="20" t="n">
        <f aca="false">C16-C17</f>
        <v>81</v>
      </c>
      <c r="D18" s="20" t="n">
        <f aca="false">D16-D17</f>
        <v>130</v>
      </c>
      <c r="E18" s="20" t="n">
        <f aca="false">E16-E17</f>
        <v>183</v>
      </c>
    </row>
    <row r="20" customFormat="false" ht="15" hidden="false" customHeight="false" outlineLevel="0" collapsed="false">
      <c r="A20" s="4" t="s">
        <v>56</v>
      </c>
    </row>
    <row r="21" customFormat="false" ht="15" hidden="false" customHeight="false" outlineLevel="0" collapsed="false">
      <c r="A21" s="9" t="s">
        <v>57</v>
      </c>
      <c r="C21" s="19" t="n">
        <v>3150</v>
      </c>
      <c r="D21" s="19" t="n">
        <v>3020</v>
      </c>
      <c r="E21" s="19" t="n">
        <v>2890</v>
      </c>
    </row>
    <row r="22" customFormat="false" ht="15" hidden="false" customHeight="false" outlineLevel="0" collapsed="false">
      <c r="A22" s="9" t="s">
        <v>58</v>
      </c>
      <c r="C22" s="19" t="n">
        <v>40</v>
      </c>
      <c r="D22" s="19" t="n">
        <v>60</v>
      </c>
      <c r="E22" s="19" t="n">
        <v>90</v>
      </c>
    </row>
    <row r="23" customFormat="false" ht="15" hidden="false" customHeight="false" outlineLevel="0" collapsed="false">
      <c r="A23" s="9" t="s">
        <v>59</v>
      </c>
      <c r="C23" s="19" t="n">
        <v>55</v>
      </c>
      <c r="D23" s="19" t="n">
        <v>58</v>
      </c>
      <c r="E23" s="19" t="n">
        <v>61</v>
      </c>
    </row>
    <row r="24" customFormat="false" ht="15" hidden="false" customHeight="false" outlineLevel="0" collapsed="false">
      <c r="A24" s="9" t="s">
        <v>60</v>
      </c>
      <c r="C24" s="19" t="n">
        <v>3</v>
      </c>
      <c r="D24" s="19" t="n">
        <v>3</v>
      </c>
      <c r="E24" s="19" t="n">
        <v>4</v>
      </c>
    </row>
    <row r="25" customFormat="false" ht="15" hidden="false" customHeight="false" outlineLevel="0" collapsed="false">
      <c r="A25" s="9" t="s">
        <v>61</v>
      </c>
      <c r="C25" s="19" t="n">
        <v>38</v>
      </c>
      <c r="D25" s="19" t="n">
        <v>46</v>
      </c>
      <c r="E25" s="19" t="n">
        <v>71</v>
      </c>
    </row>
    <row r="26" customFormat="false" ht="15" hidden="false" customHeight="false" outlineLevel="0" collapsed="false">
      <c r="A26" s="9" t="s">
        <v>62</v>
      </c>
      <c r="C26" s="19" t="n">
        <v>120</v>
      </c>
      <c r="D26" s="19" t="n">
        <v>165</v>
      </c>
      <c r="E26" s="19" t="n">
        <v>210</v>
      </c>
    </row>
    <row r="27" customFormat="false" ht="15" hidden="false" customHeight="false" outlineLevel="0" collapsed="false">
      <c r="A27" s="9" t="s">
        <v>63</v>
      </c>
      <c r="C27" s="19" t="n">
        <v>60</v>
      </c>
      <c r="D27" s="19" t="n">
        <v>75</v>
      </c>
      <c r="E27" s="19" t="n">
        <v>95</v>
      </c>
    </row>
    <row r="28" customFormat="false" ht="15" hidden="false" customHeight="false" outlineLevel="0" collapsed="false">
      <c r="A28" s="9" t="s">
        <v>64</v>
      </c>
      <c r="C28" s="19" t="n">
        <v>25</v>
      </c>
      <c r="D28" s="19" t="n">
        <v>28</v>
      </c>
      <c r="E28" s="19" t="n">
        <v>30</v>
      </c>
    </row>
    <row r="29" customFormat="false" ht="15" hidden="false" customHeight="false" outlineLevel="0" collapsed="false">
      <c r="A29" s="14" t="s">
        <v>65</v>
      </c>
      <c r="C29" s="20" t="n">
        <f aca="false">SUM(C21:C28)</f>
        <v>3491</v>
      </c>
      <c r="D29" s="20" t="n">
        <f aca="false">SUM(D21:D28)</f>
        <v>3455</v>
      </c>
      <c r="E29" s="20" t="n">
        <f aca="false">SUM(E21:E28)</f>
        <v>3451</v>
      </c>
    </row>
    <row r="30" customFormat="false" ht="15" hidden="false" customHeight="false" outlineLevel="0" collapsed="false">
      <c r="A30" s="9" t="s">
        <v>66</v>
      </c>
      <c r="C30" s="19" t="n">
        <v>500</v>
      </c>
      <c r="D30" s="19" t="n">
        <v>500</v>
      </c>
      <c r="E30" s="19" t="n">
        <v>500</v>
      </c>
    </row>
    <row r="31" customFormat="false" ht="15" hidden="false" customHeight="false" outlineLevel="0" collapsed="false">
      <c r="A31" s="9" t="s">
        <v>67</v>
      </c>
      <c r="C31" s="19" t="n">
        <v>463</v>
      </c>
      <c r="D31" s="19" t="n">
        <v>566</v>
      </c>
      <c r="E31" s="19" t="n">
        <v>707</v>
      </c>
    </row>
    <row r="32" customFormat="false" ht="15" hidden="false" customHeight="false" outlineLevel="0" collapsed="false">
      <c r="A32" s="9" t="s">
        <v>68</v>
      </c>
      <c r="C32" s="19" t="n">
        <v>2080</v>
      </c>
      <c r="D32" s="19" t="n">
        <v>1930</v>
      </c>
      <c r="E32" s="19" t="n">
        <v>1760</v>
      </c>
    </row>
    <row r="33" customFormat="false" ht="15" hidden="false" customHeight="false" outlineLevel="0" collapsed="false">
      <c r="A33" s="9" t="s">
        <v>69</v>
      </c>
      <c r="C33" s="19" t="n">
        <v>150</v>
      </c>
      <c r="D33" s="19" t="n">
        <v>165</v>
      </c>
      <c r="E33" s="19" t="n">
        <v>180</v>
      </c>
    </row>
    <row r="34" customFormat="false" ht="15" hidden="false" customHeight="false" outlineLevel="0" collapsed="false">
      <c r="A34" s="9" t="s">
        <v>70</v>
      </c>
      <c r="C34" s="19" t="n">
        <v>12</v>
      </c>
      <c r="D34" s="19" t="n">
        <v>10</v>
      </c>
      <c r="E34" s="19" t="n">
        <v>8</v>
      </c>
    </row>
    <row r="35" customFormat="false" ht="15" hidden="false" customHeight="false" outlineLevel="0" collapsed="false">
      <c r="A35" s="9" t="s">
        <v>71</v>
      </c>
      <c r="C35" s="19" t="n">
        <v>80</v>
      </c>
      <c r="D35" s="19" t="n">
        <v>92</v>
      </c>
      <c r="E35" s="19" t="n">
        <v>105</v>
      </c>
    </row>
    <row r="36" customFormat="false" ht="15" hidden="false" customHeight="false" outlineLevel="0" collapsed="false">
      <c r="A36" s="9" t="s">
        <v>72</v>
      </c>
      <c r="C36" s="19" t="n">
        <v>34</v>
      </c>
      <c r="D36" s="19" t="n">
        <v>38</v>
      </c>
      <c r="E36" s="19" t="n">
        <v>41</v>
      </c>
    </row>
    <row r="37" customFormat="false" ht="15" hidden="false" customHeight="false" outlineLevel="0" collapsed="false">
      <c r="A37" s="9" t="s">
        <v>73</v>
      </c>
      <c r="C37" s="19" t="n">
        <v>172</v>
      </c>
      <c r="D37" s="19" t="n">
        <v>154</v>
      </c>
      <c r="E37" s="19" t="n">
        <v>150</v>
      </c>
    </row>
    <row r="38" customFormat="false" ht="15" hidden="false" customHeight="false" outlineLevel="0" collapsed="false">
      <c r="A38" s="14" t="s">
        <v>74</v>
      </c>
      <c r="C38" s="20" t="n">
        <f aca="false">SUM(C30:C37)</f>
        <v>3491</v>
      </c>
      <c r="D38" s="20" t="n">
        <f aca="false">SUM(D30:D37)</f>
        <v>3455</v>
      </c>
      <c r="E38" s="20" t="n">
        <f aca="false">SUM(E30:E37)</f>
        <v>3451</v>
      </c>
    </row>
    <row r="40" customFormat="false" ht="15" hidden="false" customHeight="false" outlineLevel="0" collapsed="false">
      <c r="A40" s="4" t="s">
        <v>75</v>
      </c>
    </row>
    <row r="41" customFormat="false" ht="15" hidden="false" customHeight="false" outlineLevel="0" collapsed="false">
      <c r="A41" s="9" t="s">
        <v>76</v>
      </c>
      <c r="C41" s="19" t="n">
        <v>455</v>
      </c>
      <c r="D41" s="19" t="n">
        <v>488</v>
      </c>
      <c r="E41" s="19" t="n">
        <v>520</v>
      </c>
    </row>
    <row r="42" customFormat="false" ht="15" hidden="false" customHeight="false" outlineLevel="0" collapsed="false">
      <c r="A42" s="9" t="s">
        <v>77</v>
      </c>
      <c r="C42" s="19" t="n">
        <v>12</v>
      </c>
      <c r="D42" s="19" t="n">
        <v>15</v>
      </c>
      <c r="E42" s="19" t="n">
        <v>18</v>
      </c>
    </row>
    <row r="43" customFormat="false" ht="15" hidden="false" customHeight="false" outlineLevel="0" collapsed="false">
      <c r="A43" s="9" t="s">
        <v>78</v>
      </c>
      <c r="C43" s="19" t="n">
        <v>140</v>
      </c>
      <c r="D43" s="19" t="n">
        <v>135</v>
      </c>
      <c r="E43" s="19" t="n">
        <v>155</v>
      </c>
    </row>
    <row r="44" customFormat="false" ht="15" hidden="false" customHeight="false" outlineLevel="0" collapsed="false">
      <c r="A44" s="9" t="s">
        <v>79</v>
      </c>
      <c r="C44" s="19" t="n">
        <v>3</v>
      </c>
      <c r="D44" s="19" t="n">
        <v>3</v>
      </c>
      <c r="E44" s="19" t="n">
        <v>3</v>
      </c>
    </row>
    <row r="45" customFormat="false" ht="15" hidden="false" customHeight="false" outlineLevel="0" collapsed="false">
      <c r="A45" s="9" t="s">
        <v>80</v>
      </c>
      <c r="C45" s="19" t="n">
        <v>135</v>
      </c>
      <c r="D45" s="19" t="n">
        <v>155</v>
      </c>
      <c r="E45" s="19" t="n">
        <v>170</v>
      </c>
    </row>
    <row r="47" customFormat="false" ht="15" hidden="false" customHeight="false" outlineLevel="0" collapsed="false">
      <c r="A47" s="4" t="s">
        <v>81</v>
      </c>
    </row>
    <row r="48" customFormat="false" ht="15" hidden="false" customHeight="false" outlineLevel="0" collapsed="false">
      <c r="A48" s="9" t="s">
        <v>82</v>
      </c>
      <c r="C48" s="21" t="str">
        <f aca="false">IF(ABS(C29-C38)&lt;0.01,"OK","CHECK")</f>
        <v>OK</v>
      </c>
      <c r="D48" s="21" t="str">
        <f aca="false">IF(ABS(D29-D38)&lt;0.01,"OK","CHECK")</f>
        <v>OK</v>
      </c>
      <c r="E48" s="21" t="str">
        <f aca="false">IF(ABS(E29-E38)&lt;0.01,"OK","CHECK")</f>
        <v>OK</v>
      </c>
    </row>
  </sheetData>
  <conditionalFormatting sqref="C48:E48">
    <cfRule type="cellIs" priority="2" operator="equal" aboveAverage="0" equalAverage="0" bottom="0" percent="0" rank="0" text="" dxfId="0">
      <formula>"CHECK"</formula>
    </cfRule>
  </conditionalFormatting>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H33"/>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40"/>
    <col collapsed="false" customWidth="true" hidden="false" outlineLevel="0" max="2" min="2" style="0" width="52"/>
    <col collapsed="false" customWidth="true" hidden="false" outlineLevel="0" max="6" min="3" style="0" width="13"/>
    <col collapsed="false" customWidth="true" hidden="false" outlineLevel="0" max="7" min="7" style="0" width="10"/>
    <col collapsed="false" customWidth="true" hidden="false" outlineLevel="0" max="8" min="8" style="0" width="40"/>
  </cols>
  <sheetData>
    <row r="1" customFormat="false" ht="17.35" hidden="false" customHeight="false" outlineLevel="0" collapsed="false">
      <c r="A1" s="15" t="s">
        <v>83</v>
      </c>
    </row>
    <row r="2" customFormat="false" ht="15" hidden="false" customHeight="false" outlineLevel="0" collapsed="false">
      <c r="A2" s="16" t="s">
        <v>36</v>
      </c>
    </row>
    <row r="5" customFormat="false" ht="30" hidden="false" customHeight="true" outlineLevel="0" collapsed="false">
      <c r="A5" s="17" t="s">
        <v>84</v>
      </c>
      <c r="B5" s="17" t="s">
        <v>85</v>
      </c>
      <c r="C5" s="17" t="str">
        <f aca="false">Financials!C5</f>
        <v>FY 2023-24</v>
      </c>
      <c r="D5" s="17" t="str">
        <f aca="false">Financials!D5</f>
        <v>FY 2024-25</v>
      </c>
      <c r="E5" s="17" t="str">
        <f aca="false">Financials!E5</f>
        <v>FY 2025-26</v>
      </c>
      <c r="F5" s="17" t="s">
        <v>86</v>
      </c>
      <c r="G5" s="17" t="s">
        <v>87</v>
      </c>
      <c r="H5" s="17" t="s">
        <v>88</v>
      </c>
    </row>
    <row r="6" customFormat="false" ht="15" hidden="false" customHeight="false" outlineLevel="0" collapsed="false">
      <c r="A6" s="4" t="s">
        <v>89</v>
      </c>
    </row>
    <row r="7" customFormat="false" ht="25.5" hidden="false" customHeight="true" outlineLevel="0" collapsed="false">
      <c r="A7" s="14" t="s">
        <v>90</v>
      </c>
      <c r="B7" s="22" t="s">
        <v>91</v>
      </c>
      <c r="C7" s="23" t="n">
        <f aca="false">IF((Financials!C33+Financials!C36+Financials!C37)=0,0,(Financials!C24+Financials!C25+Financials!C26+Financials!C27+Financials!C28)/(Financials!C33+Financials!C36+Financials!C37))</f>
        <v>0.691011235955056</v>
      </c>
      <c r="D7" s="23" t="n">
        <f aca="false">IF((Financials!D33+Financials!D36+Financials!D37)=0,0,(Financials!D24+Financials!D25+Financials!D26+Financials!D27+Financials!D28)/(Financials!D33+Financials!D36+Financials!D37))</f>
        <v>0.887955182072829</v>
      </c>
      <c r="E7" s="23" t="n">
        <f aca="false">IF((Financials!E33+Financials!E36+Financials!E37)=0,0,(Financials!E24+Financials!E25+Financials!E26+Financials!E27+Financials!E28)/(Financials!E33+Financials!E36+Financials!E37))</f>
        <v>1.10512129380054</v>
      </c>
      <c r="F7" s="24" t="n">
        <f aca="false">IF(D7=0,0,(E7-D7)/ABS(D7))</f>
        <v>0.244568775668115</v>
      </c>
      <c r="G7" s="25" t="str">
        <f aca="false">IF(ABS(F7)&gt;0.25,"Explain","")</f>
        <v/>
      </c>
      <c r="H7" s="8"/>
    </row>
    <row r="8" customFormat="false" ht="25.5" hidden="false" customHeight="true" outlineLevel="0" collapsed="false">
      <c r="A8" s="14" t="s">
        <v>92</v>
      </c>
      <c r="B8" s="22" t="s">
        <v>93</v>
      </c>
      <c r="C8" s="23" t="n">
        <f aca="false">IF((Financials!C30+Financials!C31)=0,0,(Financials!C32+Financials!C33+Financials!C34)/(Financials!C30+Financials!C31))</f>
        <v>2.32814122533749</v>
      </c>
      <c r="D8" s="23" t="n">
        <f aca="false">IF((Financials!D30+Financials!D31)=0,0,(Financials!D32+Financials!D33+Financials!D34)/(Financials!D30+Financials!D31))</f>
        <v>1.97467166979362</v>
      </c>
      <c r="E8" s="23" t="n">
        <f aca="false">IF((Financials!E30+Financials!E31)=0,0,(Financials!E32+Financials!E33+Financials!E34)/(Financials!E30+Financials!E31))</f>
        <v>1.6139188069594</v>
      </c>
      <c r="F8" s="24" t="n">
        <f aca="false">IF(D8=0,0,(E8-D8)/ABS(D8))</f>
        <v>-0.18269004835215</v>
      </c>
      <c r="G8" s="25" t="str">
        <f aca="false">IF(ABS(F8)&gt;0.25,"Explain","")</f>
        <v/>
      </c>
      <c r="H8" s="8"/>
    </row>
    <row r="9" customFormat="false" ht="25.5" hidden="false" customHeight="true" outlineLevel="0" collapsed="false">
      <c r="A9" s="14" t="s">
        <v>94</v>
      </c>
      <c r="B9" s="22" t="s">
        <v>95</v>
      </c>
      <c r="C9" s="23" t="n">
        <f aca="false">IF((Financials!C15+Financials!C43+Financials!C44)=0,0,(Financials!C18+Financials!C14+Financials!C15)/(Financials!C15+Financials!C43+Financials!C44))</f>
        <v>1.22413793103448</v>
      </c>
      <c r="D9" s="23" t="n">
        <f aca="false">IF((Financials!D15+Financials!D43+Financials!D44)=0,0,(Financials!D18+Financials!D14+Financials!D15)/(Financials!D15+Financials!D43+Financials!D44))</f>
        <v>1.40853658536585</v>
      </c>
      <c r="E9" s="23" t="n">
        <f aca="false">IF((Financials!E15+Financials!E43+Financials!E44)=0,0,(Financials!E18+Financials!E14+Financials!E15)/(Financials!E15+Financials!E43+Financials!E44))</f>
        <v>1.51515151515152</v>
      </c>
      <c r="F9" s="24" t="n">
        <f aca="false">IF(D9=0,0,(E9-D9)/ABS(D9))</f>
        <v>0.0756919847828939</v>
      </c>
      <c r="G9" s="25" t="str">
        <f aca="false">IF(ABS(F9)&gt;0.25,"Explain","")</f>
        <v/>
      </c>
      <c r="H9" s="8"/>
    </row>
    <row r="10" customFormat="false" ht="25.5" hidden="false" customHeight="true" outlineLevel="0" collapsed="false">
      <c r="A10" s="14" t="s">
        <v>96</v>
      </c>
      <c r="B10" s="22" t="s">
        <v>97</v>
      </c>
      <c r="C10" s="24" t="n">
        <f aca="false">IF((Financials!C30+Financials!C31)=0,0,(Financials!C18)/(Financials!C30+Financials!C31))</f>
        <v>0.0841121495327103</v>
      </c>
      <c r="D10" s="24" t="n">
        <f aca="false">IF((((Financials!C30+Financials!D30)/2)+((Financials!C31+Financials!D31)/2))=0,0,(Financials!D18)/(((Financials!C30+Financials!D30)/2)+((Financials!C31+Financials!D31)/2)))</f>
        <v>0.128141941843273</v>
      </c>
      <c r="E10" s="24" t="n">
        <f aca="false">IF((((Financials!D30+Financials!E30)/2)+((Financials!D31+Financials!E31)/2))=0,0,(Financials!E18)/(((Financials!D30+Financials!E30)/2)+((Financials!D31+Financials!E31)/2)))</f>
        <v>0.161020677518698</v>
      </c>
      <c r="F10" s="24" t="n">
        <f aca="false">IF(D10=0,0,(E10-D10)/ABS(D10))</f>
        <v>0.256580594943991</v>
      </c>
      <c r="G10" s="25" t="str">
        <f aca="false">IF(ABS(F10)&gt;0.25,"Explain","")</f>
        <v>Explain</v>
      </c>
      <c r="H10" s="8"/>
    </row>
    <row r="11" customFormat="false" ht="25.5" hidden="false" customHeight="true" outlineLevel="0" collapsed="false">
      <c r="A11" s="14" t="s">
        <v>98</v>
      </c>
      <c r="B11" s="22" t="s">
        <v>99</v>
      </c>
      <c r="C11" s="26" t="n">
        <f aca="false">IF((Financials!C24)=0,0,(IF(Financials!C9=0,Financials!C7,Financials!C9))/(Financials!C24))</f>
        <v>203.333333333333</v>
      </c>
      <c r="D11" s="26" t="n">
        <f aca="false">IF((((Financials!C24+Financials!D24)/2))=0,0,(IF(Financials!D9=0,Financials!D7,Financials!D9))/(((Financials!C24+Financials!D24)/2)))</f>
        <v>222.666666666667</v>
      </c>
      <c r="E11" s="26" t="n">
        <f aca="false">IF((((Financials!D24+Financials!E24)/2))=0,0,(IF(Financials!E9=0,Financials!E7,Financials!E9))/(((Financials!D24+Financials!E24)/2)))</f>
        <v>210</v>
      </c>
      <c r="F11" s="24" t="n">
        <f aca="false">IF(D11=0,0,(E11-D11)/ABS(D11))</f>
        <v>-0.0568862275449101</v>
      </c>
      <c r="G11" s="25" t="str">
        <f aca="false">IF(ABS(F11)&gt;0.25,"Explain","")</f>
        <v/>
      </c>
      <c r="H11" s="8"/>
    </row>
    <row r="12" customFormat="false" ht="25.5" hidden="false" customHeight="true" outlineLevel="0" collapsed="false">
      <c r="A12" s="14" t="s">
        <v>100</v>
      </c>
      <c r="B12" s="22" t="s">
        <v>101</v>
      </c>
      <c r="C12" s="26" t="n">
        <f aca="false">IF((Financials!C25)=0,0,(Financials!C7)/(Financials!C25))</f>
        <v>16.0526315789474</v>
      </c>
      <c r="D12" s="26" t="n">
        <f aca="false">IF((((Financials!C25+Financials!D25)/2))=0,0,(Financials!D7)/(((Financials!C25+Financials!D25)/2)))</f>
        <v>15.9047619047619</v>
      </c>
      <c r="E12" s="26" t="n">
        <f aca="false">IF((((Financials!D25+Financials!E25)/2))=0,0,(Financials!E7)/(((Financials!D25+Financials!E25)/2)))</f>
        <v>12.5641025641026</v>
      </c>
      <c r="F12" s="24" t="n">
        <f aca="false">IF(D12=0,0,(E12-D12)/ABS(D12))</f>
        <v>-0.210041455550438</v>
      </c>
      <c r="G12" s="25" t="str">
        <f aca="false">IF(ABS(F12)&gt;0.25,"Explain","")</f>
        <v/>
      </c>
      <c r="H12" s="8"/>
    </row>
    <row r="13" customFormat="false" ht="25.5" hidden="false" customHeight="true" outlineLevel="0" collapsed="false">
      <c r="A13" s="14" t="s">
        <v>102</v>
      </c>
      <c r="B13" s="22" t="s">
        <v>103</v>
      </c>
      <c r="C13" s="26" t="n">
        <f aca="false">IF((Financials!C36)=0,0,(Financials!C9+Financials!C10+Financials!C12)/(Financials!C36))</f>
        <v>4.38235294117647</v>
      </c>
      <c r="D13" s="26" t="n">
        <f aca="false">IF((((Financials!C36+Financials!D36)/2))=0,0,(Financials!D9+Financials!D10+Financials!D12)/(((Financials!C36+Financials!D36)/2)))</f>
        <v>4.41666666666667</v>
      </c>
      <c r="E13" s="26" t="n">
        <f aca="false">IF((((Financials!D36+Financials!E36)/2))=0,0,(Financials!E9+Financials!E10+Financials!E12)/(((Financials!D36+Financials!E36)/2)))</f>
        <v>4.40506329113924</v>
      </c>
      <c r="F13" s="24" t="n">
        <f aca="false">IF(D13=0,0,(E13-D13)/ABS(D13))</f>
        <v>-0.00262717936470024</v>
      </c>
      <c r="G13" s="25" t="str">
        <f aca="false">IF(ABS(F13)&gt;0.25,"Explain","")</f>
        <v/>
      </c>
      <c r="H13" s="8"/>
    </row>
    <row r="14" customFormat="false" ht="25.5" hidden="false" customHeight="true" outlineLevel="0" collapsed="false">
      <c r="A14" s="14" t="s">
        <v>104</v>
      </c>
      <c r="B14" s="22" t="s">
        <v>105</v>
      </c>
      <c r="C14" s="27" t="n">
        <f aca="false">IF((Financials!C24+Financials!C25+Financials!C26+Financials!C27+Financials!C28-Financials!C33-Financials!C36-Financials!C37)=0,0,(Financials!C7)/(Financials!C24+Financials!C25+Financials!C26+Financials!C27+Financials!C28-Financials!C33-Financials!C36-Financials!C37))</f>
        <v>-5.54545454545455</v>
      </c>
      <c r="D14" s="27" t="n">
        <f aca="false">IF((Financials!D24+Financials!D25+Financials!D26+Financials!D27+Financials!D28-Financials!D33-Financials!D36-Financials!D37)=0,0,(Financials!D7)/(Financials!D24+Financials!D25+Financials!D26+Financials!D27+Financials!D28-Financials!D33-Financials!D36-Financials!D37))</f>
        <v>-16.7</v>
      </c>
      <c r="E14" s="27" t="n">
        <f aca="false">IF((Financials!E24+Financials!E25+Financials!E26+Financials!E27+Financials!E28-Financials!E33-Financials!E36-Financials!E37)=0,0,(Financials!E7)/(Financials!E24+Financials!E25+Financials!E26+Financials!E27+Financials!E28-Financials!E33-Financials!E36-Financials!E37))</f>
        <v>18.8461538461538</v>
      </c>
      <c r="F14" s="24" t="n">
        <f aca="false">IF(D14=0,0,(E14-D14)/ABS(D14))</f>
        <v>2.12851220635652</v>
      </c>
      <c r="G14" s="25" t="str">
        <f aca="false">IF(ABS(F14)&gt;0.25,"Explain","")</f>
        <v>Explain</v>
      </c>
      <c r="H14" s="8"/>
    </row>
    <row r="15" customFormat="false" ht="25.5" hidden="false" customHeight="true" outlineLevel="0" collapsed="false">
      <c r="A15" s="14" t="s">
        <v>106</v>
      </c>
      <c r="B15" s="22" t="s">
        <v>107</v>
      </c>
      <c r="C15" s="24" t="n">
        <f aca="false">IF((Financials!C7)=0,0,(Financials!C18)/(Financials!C7))</f>
        <v>0.132786885245902</v>
      </c>
      <c r="D15" s="24" t="n">
        <f aca="false">IF((Financials!D7)=0,0,(Financials!D18)/(Financials!D7))</f>
        <v>0.194610778443114</v>
      </c>
      <c r="E15" s="24" t="n">
        <f aca="false">IF((Financials!E7)=0,0,(Financials!E18)/(Financials!E7))</f>
        <v>0.248979591836735</v>
      </c>
      <c r="F15" s="24" t="n">
        <f aca="false">IF(D15=0,0,(E15-D15)/ABS(D15))</f>
        <v>0.279372056514914</v>
      </c>
      <c r="G15" s="25" t="str">
        <f aca="false">IF(ABS(F15)&gt;0.25,"Explain","")</f>
        <v>Explain</v>
      </c>
      <c r="H15" s="8"/>
    </row>
    <row r="16" customFormat="false" ht="25.5" hidden="false" customHeight="true" outlineLevel="0" collapsed="false">
      <c r="A16" s="14" t="s">
        <v>108</v>
      </c>
      <c r="B16" s="22" t="s">
        <v>109</v>
      </c>
      <c r="C16" s="24" t="n">
        <f aca="false">IF((Financials!C30+Financials!C31+Financials!C32+Financials!C33+Financials!C34)=0,0,(Financials!C16+Financials!C15)/(Financials!C30+Financials!C31+Financials!C32+Financials!C33+Financials!C34))</f>
        <v>0.0976599063962559</v>
      </c>
      <c r="D16" s="24" t="n">
        <f aca="false">IF((Financials!D30+Financials!D31+Financials!D32+Financials!D33+Financials!D34)=0,0,(Financials!D16+Financials!D15)/(Financials!D30+Financials!D31+Financials!D32+Financials!D33+Financials!D34))</f>
        <v>0.113213497319458</v>
      </c>
      <c r="E16" s="24" t="n">
        <f aca="false">IF((Financials!E30+Financials!E31+Financials!E32+Financials!E33+Financials!E34)=0,0,(Financials!E16+Financials!E15)/(Financials!E30+Financials!E31+Financials!E32+Financials!E33+Financials!E34))</f>
        <v>0.13026941362916</v>
      </c>
      <c r="F16" s="24" t="n">
        <f aca="false">IF(D16=0,0,(E16-D16)/ABS(D16))</f>
        <v>0.150652675816341</v>
      </c>
      <c r="G16" s="25" t="str">
        <f aca="false">IF(ABS(F16)&gt;0.25,"Explain","")</f>
        <v/>
      </c>
      <c r="H16" s="8"/>
    </row>
    <row r="17" customFormat="false" ht="25.5" hidden="false" customHeight="true" outlineLevel="0" collapsed="false">
      <c r="A17" s="14" t="s">
        <v>110</v>
      </c>
      <c r="B17" s="22" t="s">
        <v>111</v>
      </c>
      <c r="C17" s="24" t="n">
        <f aca="false">IF((Financials!C22+Financials!C27+Financials!C26)=0,0,(Financials!C8)/(Financials!C22+Financials!C27+Financials!C26))</f>
        <v>0.0636363636363636</v>
      </c>
      <c r="D17" s="24" t="n">
        <f aca="false">IF((((Financials!C22+Financials!D22)/2)+((Financials!C27+Financials!D27)/2)+((Financials!C26+Financials!D26)/2))=0,0,(Financials!D8)/(((Financials!C22+Financials!D22)/2)+((Financials!C27+Financials!D27)/2)+((Financials!C26+Financials!D26)/2)))</f>
        <v>0.0615384615384615</v>
      </c>
      <c r="E17" s="24" t="n">
        <f aca="false">IF((((Financials!D22+Financials!E22)/2)+((Financials!D27+Financials!E27)/2)+((Financials!D26+Financials!E26)/2))=0,0,(Financials!E8)/(((Financials!D22+Financials!E22)/2)+((Financials!D27+Financials!E27)/2)+((Financials!D26+Financials!E26)/2)))</f>
        <v>0.060431654676259</v>
      </c>
      <c r="F17" s="24" t="n">
        <f aca="false">IF(D17=0,0,(E17-D17)/ABS(D17))</f>
        <v>-0.0179856115107914</v>
      </c>
      <c r="G17" s="25" t="str">
        <f aca="false">IF(ABS(F17)&gt;0.25,"Explain","")</f>
        <v/>
      </c>
      <c r="H17" s="8"/>
    </row>
    <row r="18" customFormat="false" ht="15" hidden="false" customHeight="false" outlineLevel="0" collapsed="false">
      <c r="A18" s="2" t="s">
        <v>112</v>
      </c>
    </row>
    <row r="20" customFormat="false" ht="15" hidden="false" customHeight="false" outlineLevel="0" collapsed="false">
      <c r="A20" s="4" t="s">
        <v>113</v>
      </c>
    </row>
    <row r="21" customFormat="false" ht="25.5" hidden="false" customHeight="true" outlineLevel="0" collapsed="false">
      <c r="A21" s="14" t="s">
        <v>114</v>
      </c>
      <c r="B21" s="22" t="s">
        <v>115</v>
      </c>
      <c r="C21" s="24" t="n">
        <f aca="false">IF((Financials!C7+Financials!C8)=0,0,(Financials!C13)/(Financials!C7+Financials!C8))</f>
        <v>0.725961538461538</v>
      </c>
      <c r="D21" s="24" t="n">
        <f aca="false">IF((Financials!D7+Financials!D8)=0,0,(Financials!D13)/(Financials!D7+Financials!D8))</f>
        <v>0.732456140350877</v>
      </c>
      <c r="E21" s="24" t="n">
        <f aca="false">IF((Financials!E7+Financials!E8)=0,0,(Financials!E13)/(Financials!E7+Financials!E8))</f>
        <v>0.735449735449736</v>
      </c>
      <c r="F21" s="24" t="n">
        <f aca="false">IF(D21=0,0,(E21-D21)/ABS(D21))</f>
        <v>0.00408706396730358</v>
      </c>
    </row>
    <row r="22" customFormat="false" ht="25.5" hidden="false" customHeight="true" outlineLevel="0" collapsed="false">
      <c r="A22" s="14" t="s">
        <v>116</v>
      </c>
      <c r="B22" s="22" t="s">
        <v>117</v>
      </c>
      <c r="C22" s="23" t="n">
        <f aca="false">IF((Financials!C15)=0,0,(Financials!C13)/(Financials!C15))</f>
        <v>2.20975609756098</v>
      </c>
      <c r="D22" s="23" t="n">
        <f aca="false">IF((Financials!D15)=0,0,(Financials!D13)/(Financials!D15))</f>
        <v>2.63684210526316</v>
      </c>
      <c r="E22" s="23" t="n">
        <f aca="false">IF((Financials!E15)=0,0,(Financials!E13)/(Financials!E15))</f>
        <v>3.23255813953488</v>
      </c>
      <c r="F22" s="24" t="n">
        <f aca="false">IF(D22=0,0,(E22-D22)/ABS(D22))</f>
        <v>0.225920252518219</v>
      </c>
    </row>
    <row r="23" customFormat="false" ht="25.5" hidden="false" customHeight="true" outlineLevel="0" collapsed="false">
      <c r="A23" s="14" t="s">
        <v>118</v>
      </c>
      <c r="B23" s="22" t="s">
        <v>119</v>
      </c>
      <c r="C23" s="27" t="n">
        <f aca="false">IF((Financials!C13)=0,0,(Financials!C32+Financials!C33+Financials!C34-Financials!C26-Financials!C27)/(Financials!C13))</f>
        <v>4.55187637969095</v>
      </c>
      <c r="D23" s="27" t="n">
        <f aca="false">IF((Financials!D13)=0,0,(Financials!D32+Financials!D33+Financials!D34-Financials!D26-Financials!D27)/(Financials!D13))</f>
        <v>3.72255489021956</v>
      </c>
      <c r="E23" s="27" t="n">
        <f aca="false">IF((Financials!E13)=0,0,(Financials!E32+Financials!E33+Financials!E34-Financials!E26-Financials!E27)/(Financials!E13))</f>
        <v>2.95503597122302</v>
      </c>
      <c r="F23" s="24" t="n">
        <f aca="false">IF(D23=0,0,(E23-D23)/ABS(D23))</f>
        <v>-0.206180685478427</v>
      </c>
    </row>
    <row r="24" customFormat="false" ht="25.5" hidden="false" customHeight="true" outlineLevel="0" collapsed="false">
      <c r="A24" s="14" t="s">
        <v>120</v>
      </c>
      <c r="B24" s="22" t="s">
        <v>121</v>
      </c>
      <c r="C24" s="28" t="n">
        <f aca="false">IF((IF((Financials!C25)=0,0,(Financials!C7)/(Financials!C25)))=0,0,(365)/(IF((Financials!C25)=0,0,(Financials!C7)/(Financials!C25))))</f>
        <v>22.7377049180328</v>
      </c>
      <c r="D24" s="28" t="n">
        <f aca="false">IF((IF((((Financials!C25+Financials!D25)/2))=0,0,(Financials!D7)/(((Financials!C25+Financials!D25)/2))))=0,0,(365)/(IF((((Financials!C25+Financials!D25)/2))=0,0,(Financials!D7)/(((Financials!C25+Financials!D25)/2)))))</f>
        <v>22.9491017964072</v>
      </c>
      <c r="E24" s="28" t="n">
        <f aca="false">IF((IF((((Financials!D25+Financials!E25)/2))=0,0,(Financials!E7)/(((Financials!D25+Financials!E25)/2))))=0,0,(365)/(IF((((Financials!D25+Financials!E25)/2))=0,0,(Financials!E7)/(((Financials!D25+Financials!E25)/2)))))</f>
        <v>29.0510204081633</v>
      </c>
      <c r="F24" s="24" t="n">
        <f aca="false">IF(D24=0,0,(E24-D24)/ABS(D24))</f>
        <v>0.265889212827988</v>
      </c>
    </row>
    <row r="25" customFormat="false" ht="25.5" hidden="false" customHeight="true" outlineLevel="0" collapsed="false">
      <c r="A25" s="14" t="s">
        <v>122</v>
      </c>
      <c r="B25" s="22" t="s">
        <v>123</v>
      </c>
      <c r="C25" s="28" t="n">
        <f aca="false">IF((IF((Financials!C36)=0,0,(Financials!C9+Financials!C10+Financials!C12)/(Financials!C36)))=0,0,(365)/(IF((Financials!C36)=0,0,(Financials!C9+Financials!C10+Financials!C12)/(Financials!C36))))</f>
        <v>83.2885906040268</v>
      </c>
      <c r="D25" s="28" t="n">
        <f aca="false">IF((IF((((Financials!C36+Financials!D36)/2))=0,0,(Financials!D9+Financials!D10+Financials!D12)/(((Financials!C36+Financials!D36)/2))))=0,0,(365)/(IF((((Financials!C36+Financials!D36)/2))=0,0,(Financials!D9+Financials!D10+Financials!D12)/(((Financials!C36+Financials!D36)/2)))))</f>
        <v>82.6415094339623</v>
      </c>
      <c r="E25" s="28" t="n">
        <f aca="false">IF((IF((((Financials!D36+Financials!E36)/2))=0,0,(Financials!E9+Financials!E10+Financials!E12)/(((Financials!D36+Financials!E36)/2))))=0,0,(365)/(IF((((Financials!D36+Financials!E36)/2))=0,0,(Financials!E9+Financials!E10+Financials!E12)/(((Financials!D36+Financials!E36)/2)))))</f>
        <v>82.8591954022988</v>
      </c>
      <c r="F25" s="24" t="n">
        <f aca="false">IF(D25=0,0,(E25-D25)/ABS(D25))</f>
        <v>0.00263409961685818</v>
      </c>
    </row>
    <row r="26" customFormat="false" ht="25.5" hidden="false" customHeight="true" outlineLevel="0" collapsed="false">
      <c r="A26" s="14" t="s">
        <v>124</v>
      </c>
      <c r="B26" s="22" t="s">
        <v>125</v>
      </c>
      <c r="C26" s="23" t="n">
        <f aca="false">IF((Financials!C29)=0,0,(Financials!C7)/(Financials!C29))</f>
        <v>0.17473503294185</v>
      </c>
      <c r="D26" s="23" t="n">
        <f aca="false">IF((((Financials!C29+Financials!D29)/2))=0,0,(Financials!D7)/(((Financials!C29+Financials!D29)/2)))</f>
        <v>0.192340915634898</v>
      </c>
      <c r="E26" s="23" t="n">
        <f aca="false">IF((((Financials!D29+Financials!E29)/2))=0,0,(Financials!E7)/(((Financials!D29+Financials!E29)/2)))</f>
        <v>0.212858384013901</v>
      </c>
      <c r="F26" s="24" t="n">
        <f aca="false">IF(D26=0,0,(E26-D26)/ABS(D26))</f>
        <v>0.106672406707003</v>
      </c>
    </row>
    <row r="27" customFormat="false" ht="25.5" hidden="false" customHeight="true" outlineLevel="0" collapsed="false">
      <c r="A27" s="14" t="s">
        <v>126</v>
      </c>
      <c r="B27" s="22" t="s">
        <v>127</v>
      </c>
      <c r="C27" s="24" t="n">
        <f aca="false">IF((Financials!C13)=0,0,(Financials!C41)/(Financials!C13))</f>
        <v>1.00441501103753</v>
      </c>
      <c r="D27" s="24" t="n">
        <f aca="false">IF((Financials!D13)=0,0,(Financials!D41)/(Financials!D13))</f>
        <v>0.974051896207585</v>
      </c>
      <c r="E27" s="24" t="n">
        <f aca="false">IF((Financials!E13)=0,0,(Financials!E41)/(Financials!E13))</f>
        <v>0.935251798561151</v>
      </c>
      <c r="F27" s="24" t="n">
        <f aca="false">IF(D27=0,0,(E27-D27)/ABS(D27))</f>
        <v>-0.0398337068050478</v>
      </c>
    </row>
    <row r="28" customFormat="false" ht="25.5" hidden="false" customHeight="true" outlineLevel="0" collapsed="false">
      <c r="A28" s="14" t="s">
        <v>128</v>
      </c>
      <c r="B28" s="22" t="s">
        <v>129</v>
      </c>
      <c r="C28" s="29" t="n">
        <f aca="false">Financials!C41-Financials!C42</f>
        <v>443</v>
      </c>
      <c r="D28" s="29" t="n">
        <f aca="false">Financials!D41-Financials!D42</f>
        <v>473</v>
      </c>
      <c r="E28" s="29" t="n">
        <f aca="false">Financials!E41-Financials!E42</f>
        <v>502</v>
      </c>
      <c r="F28" s="24" t="n">
        <f aca="false">IF(D28=0,0,(E28-D28)/ABS(D28))</f>
        <v>0.0613107822410148</v>
      </c>
    </row>
    <row r="29" customFormat="false" ht="25.5" hidden="false" customHeight="true" outlineLevel="0" collapsed="false">
      <c r="A29" s="14" t="s">
        <v>130</v>
      </c>
      <c r="B29" s="22" t="s">
        <v>131</v>
      </c>
      <c r="C29" s="23" t="n">
        <f aca="false">IF((Financials!C26+Financials!C27)=0,0,(Financials!C45)/(Financials!C26+Financials!C27))</f>
        <v>0.75</v>
      </c>
      <c r="D29" s="23" t="n">
        <f aca="false">IF((Financials!D26+Financials!D27)=0,0,(Financials!D45)/(Financials!D26+Financials!D27))</f>
        <v>0.645833333333333</v>
      </c>
      <c r="E29" s="23" t="n">
        <f aca="false">IF((Financials!E26+Financials!E27)=0,0,(Financials!E45)/(Financials!E26+Financials!E27))</f>
        <v>0.557377049180328</v>
      </c>
      <c r="F29" s="24" t="n">
        <f aca="false">IF(D29=0,0,(E29-D29)/ABS(D29))</f>
        <v>-0.136964569011105</v>
      </c>
    </row>
    <row r="31" customFormat="false" ht="15" hidden="false" customHeight="false" outlineLevel="0" collapsed="false">
      <c r="A31" s="4" t="s">
        <v>81</v>
      </c>
    </row>
    <row r="32" customFormat="false" ht="15" hidden="false" customHeight="false" outlineLevel="0" collapsed="false">
      <c r="A32" s="10" t="s">
        <v>132</v>
      </c>
      <c r="C32" s="30" t="str">
        <f aca="false">IF(COUNTIF(Financials!C48:E48,"OK")=3,"OK","CHECK")</f>
        <v>OK</v>
      </c>
    </row>
    <row r="33" customFormat="false" ht="15" hidden="false" customHeight="false" outlineLevel="0" collapsed="false">
      <c r="A33" s="10" t="s">
        <v>133</v>
      </c>
      <c r="C33" s="30" t="str">
        <f aca="false">IF(COUNT(Financials!C7:E7)=3,"OK","CHECK")</f>
        <v>OK</v>
      </c>
    </row>
  </sheetData>
  <conditionalFormatting sqref="G7:G17">
    <cfRule type="cellIs" priority="2" operator="equal" aboveAverage="0" equalAverage="0" bottom="0" percent="0" rank="0" text="" dxfId="0">
      <formula>"Explain"</formula>
    </cfRule>
  </conditionalFormatting>
  <conditionalFormatting sqref="C32:C33">
    <cfRule type="cellIs" priority="3" operator="equal" aboveAverage="0" equalAverage="0" bottom="0" percent="0" rank="0" text="" dxfId="0">
      <formula>"CHECK"</formula>
    </cfRule>
  </conditionalFormatting>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2026-10-25T20:15:13Z</dcterms:created>
  <dc:creator>sachinnagpal.in</dc:creator>
  <dc:description/>
  <dc:language>en-US</dc:language>
  <cp:lastModifiedBy/>
  <dcterms:modified xsi:type="dcterms:W3CDTF">2026-10-25T20:15:13Z</dcterms:modified>
  <cp:revision>0</cp:revision>
  <dc:subject/>
  <dc:title>O-Financial-Ratio-Analyser.xlsx</dc:title>
</cp:coreProperties>
</file>

<file path=docProps/custom.xml><?xml version="1.0" encoding="utf-8"?>
<Properties xmlns="http://schemas.openxmlformats.org/officeDocument/2006/custom-properties" xmlns:vt="http://schemas.openxmlformats.org/officeDocument/2006/docPropsVTypes"/>
</file>