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Settings" sheetId="2" state="visible" r:id="rId4"/>
    <sheet name="Lines" sheetId="3" state="visible" r:id="rId5"/>
    <sheet name="Budget" sheetId="4" state="visible" r:id="rId6"/>
    <sheet name="Actual" sheetId="5" state="visible" r:id="rId7"/>
    <sheet name="Report" sheetId="6" state="visible" r:id="rId8"/>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<sst xmlns="http://schemas.openxmlformats.org/spreadsheetml/2006/main" count="142" uniqueCount="101">
  <si>
    <t xml:space="preserve">Template J: Budget vs Actual Variance Report</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</si>
  <si>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</si>
  <si>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</si>
  <si>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</si>
  <si>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A monthly management report comparing actual results with budget for the month (MTD) and the year to date (YTD), line by line, with favourable / adverse labels, a flag for variances above your threshold, subtotals for revenue, operating cost, EBITDA and profit before tax, a full-year forecast (actual so far + remaining budget) and a commentary column. It uses no volatile formulas such as OFFSET or INDIRECT, so it stays fast with large data.</t>
  </si>
  <si>
    <t xml:space="preserve">How to use it (step by step)</t>
  </si>
  <si>
    <t xml:space="preserve">Step 1</t>
  </si>
  <si>
    <t xml:space="preserve">Go to 'Settings'. Type the first month of your financial year, the month you are reporting, and your variance threshold (a % and a minimum rupee amount, for example 10% and ₹5 lakh).</t>
  </si>
  <si>
    <t xml:space="preserve">Step 2</t>
  </si>
  <si>
    <t xml:space="preserve">Go to 'Lines'. List your P&amp;L lines and choose the section for each: Revenue, Operating cost or Below EBITDA. Sample lines suit a toll road company.</t>
  </si>
  <si>
    <t xml:space="preserve">Step 3</t>
  </si>
  <si>
    <t xml:space="preserve">Go to 'Budget' and type the approved monthly budget for each line (12 months). Lines are picked up from the 'Lines' tab automatically.</t>
  </si>
  <si>
    <t xml:space="preserve">Step 4</t>
  </si>
  <si>
    <t xml:space="preserve">Go to 'Actual' and type (or paste from your trial balance) the actual figures for each month as they close.</t>
  </si>
  <si>
    <t xml:space="preserve">Step 5</t>
  </si>
  <si>
    <t xml:space="preserve">Open 'Report'. Everything is calculated. Lines flagged 'Explain' are above your threshold; type the reason in the commentary column.</t>
  </si>
  <si>
    <t xml:space="preserve">Step 6</t>
  </si>
  <si>
    <t xml:space="preserve">Change the reporting month on 'Settings' to see any earlier month.</t>
  </si>
  <si>
    <t xml:space="preserve">Tabs in this file</t>
  </si>
  <si>
    <t xml:space="preserve">Settings</t>
  </si>
  <si>
    <t xml:space="preserve">Financial year, reporting month and variance threshold.</t>
  </si>
  <si>
    <t xml:space="preserve">Lines</t>
  </si>
  <si>
    <t xml:space="preserve">Your P&amp;L lines and their section.</t>
  </si>
  <si>
    <t xml:space="preserve">Budget</t>
  </si>
  <si>
    <t xml:space="preserve">Monthly budget per line.</t>
  </si>
  <si>
    <t xml:space="preserve">Actual</t>
  </si>
  <si>
    <t xml:space="preserve">Monthly actuals per line.</t>
  </si>
  <si>
    <t xml:space="preserve">Report</t>
  </si>
  <si>
    <t xml:space="preserve">MTD and YTD variance report with flags, subtotals, forecast and commentary.</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</si>
  <si>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</si>
  <si>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</si>
  <si>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</si>
  <si>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</si>
  <si>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</si>
  <si>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</si>
  <si>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</si>
  <si>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</si>
  <si>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</si>
  <si>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Variance = Actual - Budget. For revenue a positive variance is favourable (F); for costs a positive variance is adverse (A).</t>
  </si>
  <si>
    <t xml:space="preserve">A line is flagged 'Explain' when the absolute variance is more than the higher of the threshold % x budget and the minimum rupee amount.</t>
  </si>
  <si>
    <t xml:space="preserve">YTD sums months 1 to the reporting month using SUMPRODUCT (no OFFSET), so the file recalculates quickly.</t>
  </si>
  <si>
    <t xml:space="preserve">Full-year forecast = YTD actual + budget for the remaining months. Replace with your own re-forecast if you have one.</t>
  </si>
  <si>
    <t xml:space="preserve">Amounts are in ₹ lakh in the sample. Use any unit, but keep it the same on both tabs.</t>
  </si>
  <si>
    <t xml:space="preserve">Capacity: 40 lines.</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</si>
  <si>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</si>
  <si>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</si>
  <si>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</si>
  <si>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First month of financial year</t>
  </si>
  <si>
    <t xml:space="preserve">Reporting month</t>
  </si>
  <si>
    <t xml:space="preserve">Month number in the year</t>
  </si>
  <si>
    <t xml:space="preserve">Variance threshold (%)</t>
  </si>
  <si>
    <t xml:space="preserve">Minimum variance to explain (₹ lakh)</t>
  </si>
  <si>
    <t xml:space="preserve">Unit</t>
  </si>
  <si>
    <t xml:space="preserve">₹ lakh</t>
  </si>
  <si>
    <t xml:space="preserve">P&amp;L Lines</t>
  </si>
  <si>
    <t xml:space="preserve">Line</t>
  </si>
  <si>
    <t xml:space="preserve">Section</t>
  </si>
  <si>
    <t xml:space="preserve">Toll revenue</t>
  </si>
  <si>
    <t xml:space="preserve">Revenue</t>
  </si>
  <si>
    <t xml:space="preserve">Other operating income (advertising, wayside)</t>
  </si>
  <si>
    <t xml:space="preserve">Treasury income</t>
  </si>
  <si>
    <t xml:space="preserve">O&amp;M contractor cost</t>
  </si>
  <si>
    <t xml:space="preserve">Operating cost</t>
  </si>
  <si>
    <t xml:space="preserve">Employee cost</t>
  </si>
  <si>
    <t xml:space="preserve">Periodic / major maintenance</t>
  </si>
  <si>
    <t xml:space="preserve">Insurance</t>
  </si>
  <si>
    <t xml:space="preserve">Independent engineer fees</t>
  </si>
  <si>
    <t xml:space="preserve">Professional &amp; legal fees</t>
  </si>
  <si>
    <t xml:space="preserve">IT, toll system &amp; communication</t>
  </si>
  <si>
    <t xml:space="preserve">Administration &amp; general</t>
  </si>
  <si>
    <t xml:space="preserve">Depreciation &amp; amortisation</t>
  </si>
  <si>
    <t xml:space="preserve">Below EBITDA</t>
  </si>
  <si>
    <t xml:space="preserve">Finance cost</t>
  </si>
  <si>
    <t xml:space="preserve">Budget by Month (₹ lakh)</t>
  </si>
  <si>
    <t xml:space="preserve">Sample figures are illustrative only.</t>
  </si>
  <si>
    <t xml:space="preserve">Total</t>
  </si>
  <si>
    <t xml:space="preserve">Actual by Month (₹ lakh)</t>
  </si>
  <si>
    <t xml:space="preserve">Type actuals as each month closes. Sample covers April to September.</t>
  </si>
  <si>
    <t xml:space="preserve">Budget vs Actual Report (₹ lakh)</t>
  </si>
  <si>
    <t xml:space="preserve">Month (MTD)</t>
  </si>
  <si>
    <t xml:space="preserve">Year to date (YTD)</t>
  </si>
  <si>
    <t xml:space="preserve">Full year</t>
  </si>
  <si>
    <t xml:space="preserve">Variance</t>
  </si>
  <si>
    <t xml:space="preserve">Var %</t>
  </si>
  <si>
    <t xml:space="preserve">F / A</t>
  </si>
  <si>
    <t xml:space="preserve">Flag</t>
  </si>
  <si>
    <t xml:space="preserve">Annual budget</t>
  </si>
  <si>
    <t xml:space="preserve">Forecast</t>
  </si>
  <si>
    <t xml:space="preserve">Commentary</t>
  </si>
  <si>
    <t xml:space="preserve">Total revenue</t>
  </si>
  <si>
    <t xml:space="preserve">Total operating cost</t>
  </si>
  <si>
    <t xml:space="preserve">EBITDA</t>
  </si>
  <si>
    <t xml:space="preserve">Profit</t>
  </si>
  <si>
    <t xml:space="preserve">EBITDA margin</t>
  </si>
  <si>
    <t xml:space="preserve">Total below EBITDA (depreciation, finance cost)</t>
  </si>
  <si>
    <t xml:space="preserve">Profit before tax</t>
  </si>
  <si>
    <t xml:space="preserve">Checks</t>
  </si>
  <si>
    <t xml:space="preserve">Reporting month is within the financial year (1 to 12)</t>
  </si>
  <si>
    <t xml:space="preserve">Every line has a valid section</t>
  </si>
  <si>
    <t xml:space="preserve">Sum of line budgets (YTD) = Budget tab YTD</t>
  </si>
  <si>
    <t xml:space="preserve">Sum of line actuals (YTD) = Actual tab YTD</t>
  </si>
</sst>
</file>

<file path=xl/styles.xml><?xml version="1.0" encoding="utf-8"?>
<styleSheet xmlns="http://schemas.openxmlformats.org/spreadsheetml/2006/main">
  <numFmts count="5">
    <numFmt numFmtId="164" formatCode="General"/>
    <numFmt numFmtId="165" formatCode="mmm\-yy"/>
    <numFmt numFmtId="166" formatCode="0"/>
    <numFmt numFmtId="167" formatCode="0.0%;\(0.0%\);\-"/>
    <numFmt numFmtId="168" formatCode="#,##0.00;\(#,##0.00\);\-"/>
  </numFmts>
  <fonts count="16">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
      <sz val="8"/>
      <color rgb="FF808080"/>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5" fontId="14" fillId="5" borderId="1" xfId="0" applyFont="true" applyBorder="true" applyAlignment="true" applyProtection="false">
      <alignment horizontal="center" vertical="center" textRotation="0" wrapText="true" indent="0" shrinkToFit="false"/>
      <protection locked="true" hidden="false"/>
    </xf>
    <xf numFmtId="168" fontId="9" fillId="0" borderId="1"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false" applyProtection="false">
      <alignment horizontal="general" vertical="bottom" textRotation="0" wrapText="fals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8" fontId="11" fillId="0" borderId="1" xfId="0" applyFont="true" applyBorder="true" applyAlignment="false" applyProtection="false">
      <alignment horizontal="general" vertical="bottom" textRotation="0" wrapText="false" indent="0" shrinkToFit="false"/>
      <protection locked="true" hidden="false"/>
    </xf>
    <xf numFmtId="164" fontId="9" fillId="6" borderId="1" xfId="0" applyFont="true" applyBorder="true" applyAlignment="false" applyProtection="false">
      <alignment horizontal="general" vertical="bottom" textRotation="0" wrapText="false" indent="0" shrinkToFit="false"/>
      <protection locked="true" hidden="false"/>
    </xf>
    <xf numFmtId="168" fontId="9" fillId="6" borderId="1" xfId="0" applyFont="true" applyBorder="true" applyAlignment="false" applyProtection="false">
      <alignment horizontal="general" vertical="bottom" textRotation="0" wrapText="false" indent="0" shrinkToFit="false"/>
      <protection locked="true" hidden="false"/>
    </xf>
    <xf numFmtId="167" fontId="9" fillId="6" borderId="1" xfId="0" applyFont="true" applyBorder="true" applyAlignment="false" applyProtection="false">
      <alignment horizontal="general" vertical="bottom" textRotation="0" wrapText="false" indent="0" shrinkToFit="false"/>
      <protection locked="true" hidden="false"/>
    </xf>
    <xf numFmtId="164" fontId="9" fillId="6" borderId="1" xfId="0" applyFont="true" applyBorder="true" applyAlignment="true" applyProtection="false">
      <alignment horizontal="center" vertical="center" textRotation="0" wrapText="true" indent="0" shrinkToFit="false"/>
      <protection locked="true" hidden="false"/>
    </xf>
    <xf numFmtId="168" fontId="8" fillId="6"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ont>
        <name val="Arial"/>
        <charset val="1"/>
        <family val="0"/>
        <b val="1"/>
        <color rgb="FF9C0006"/>
      </font>
      <fill>
        <patternFill>
          <bgColor rgb="FFFFC7CE"/>
        </patternFill>
      </fill>
    </dxf>
    <dxf>
      <font>
        <name val="Arial"/>
        <charset val="1"/>
        <family val="0"/>
        <b val="1"/>
        <color rgb="FFC00000"/>
      </font>
    </dxf>
    <dxf>
      <font>
        <name val="Arial"/>
        <charset val="1"/>
        <family val="0"/>
        <b val="1"/>
        <color rgb="FF008000"/>
      </font>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8"/>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75"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30"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5" customFormat="false" ht="15" hidden="false" customHeight="true" outlineLevel="0" collapsed="false">
      <c r="B15" s="6" t="s">
        <v>16</v>
      </c>
      <c r="C15" s="7" t="s">
        <v>17</v>
      </c>
    </row>
    <row r="17" customFormat="false" ht="15" hidden="false" customHeight="false" outlineLevel="0" collapsed="false">
      <c r="B17" s="4"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0" customFormat="false" ht="15" hidden="false" customHeight="true" outlineLevel="0" collapsed="false">
      <c r="B20" s="6" t="s">
        <v>23</v>
      </c>
      <c r="C20" s="7" t="s">
        <v>24</v>
      </c>
    </row>
    <row r="21" customFormat="false" ht="15" hidden="false" customHeight="true" outlineLevel="0" collapsed="false">
      <c r="B21" s="6" t="s">
        <v>25</v>
      </c>
      <c r="C21" s="7" t="s">
        <v>26</v>
      </c>
    </row>
    <row r="22" customFormat="false" ht="15" hidden="false" customHeight="true" outlineLevel="0" collapsed="false">
      <c r="B22" s="6" t="s">
        <v>27</v>
      </c>
      <c r="C22" s="7" t="s">
        <v>28</v>
      </c>
    </row>
    <row r="24" customFormat="false" ht="15" hidden="false" customHeight="false" outlineLevel="0" collapsed="false">
      <c r="B24" s="4" t="s">
        <v>29</v>
      </c>
    </row>
    <row r="25" customFormat="false" ht="15" hidden="false" customHeight="false" outlineLevel="0" collapsed="false">
      <c r="B25" s="8" t="s">
        <v>30</v>
      </c>
      <c r="C25" s="9" t="s">
        <v>31</v>
      </c>
    </row>
    <row r="26" customFormat="false" ht="15" hidden="false" customHeight="false" outlineLevel="0" collapsed="false">
      <c r="B26" s="10" t="s">
        <v>30</v>
      </c>
      <c r="C26" s="9" t="s">
        <v>32</v>
      </c>
    </row>
    <row r="27" customFormat="false" ht="15" hidden="false" customHeight="false" outlineLevel="0" collapsed="false">
      <c r="B27" s="11" t="s">
        <v>30</v>
      </c>
      <c r="C27" s="9" t="s">
        <v>33</v>
      </c>
    </row>
    <row r="28" customFormat="false" ht="15" hidden="false" customHeight="false" outlineLevel="0" collapsed="false">
      <c r="B28" s="12" t="s">
        <v>34</v>
      </c>
      <c r="C28" s="9" t="s">
        <v>35</v>
      </c>
    </row>
    <row r="30" customFormat="false" ht="15" hidden="false" customHeight="false" outlineLevel="0" collapsed="false">
      <c r="B30" s="4" t="s">
        <v>36</v>
      </c>
    </row>
    <row r="31" customFormat="false" ht="30" hidden="false" customHeight="true" outlineLevel="0" collapsed="false">
      <c r="B31" s="13" t="s">
        <v>37</v>
      </c>
      <c r="C31" s="7" t="s">
        <v>38</v>
      </c>
    </row>
    <row r="32" customFormat="false" ht="30" hidden="false" customHeight="true" outlineLevel="0" collapsed="false">
      <c r="B32" s="13" t="s">
        <v>37</v>
      </c>
      <c r="C32" s="7" t="s">
        <v>39</v>
      </c>
    </row>
    <row r="33" customFormat="false" ht="30" hidden="false" customHeight="true" outlineLevel="0" collapsed="false">
      <c r="B33" s="13" t="s">
        <v>37</v>
      </c>
      <c r="C33" s="7" t="s">
        <v>40</v>
      </c>
    </row>
    <row r="34" customFormat="false" ht="30" hidden="false" customHeight="true" outlineLevel="0" collapsed="false">
      <c r="B34" s="13" t="s">
        <v>37</v>
      </c>
      <c r="C34" s="7" t="s">
        <v>41</v>
      </c>
    </row>
    <row r="35" customFormat="false" ht="15" hidden="false" customHeight="true" outlineLevel="0" collapsed="false">
      <c r="B35" s="13" t="s">
        <v>37</v>
      </c>
      <c r="C35" s="7" t="s">
        <v>42</v>
      </c>
    </row>
    <row r="36" customFormat="false" ht="15" hidden="false" customHeight="true" outlineLevel="0" collapsed="false">
      <c r="B36" s="13" t="s">
        <v>37</v>
      </c>
      <c r="C36" s="7" t="s">
        <v>43</v>
      </c>
    </row>
    <row r="38" customFormat="false" ht="15" hidden="false" customHeight="false" outlineLevel="0" collapsed="false">
      <c r="B38" s="14" t="s">
        <v>44</v>
      </c>
      <c r="C38" s="9" t="s">
        <v>45</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6"/>
    <col collapsed="false" customWidth="true" hidden="false" outlineLevel="0" max="2" min="2" style="0" width="3"/>
    <col collapsed="false" customWidth="true" hidden="false" outlineLevel="0" max="3" min="3" style="0" width="16"/>
  </cols>
  <sheetData>
    <row r="1" customFormat="false" ht="17.35" hidden="false" customHeight="false" outlineLevel="0" collapsed="false">
      <c r="A1" s="15" t="s">
        <v>19</v>
      </c>
    </row>
    <row r="2" customFormat="false" ht="15" hidden="false" customHeight="false" outlineLevel="0" collapsed="false">
      <c r="A2" s="16" t="s">
        <v>46</v>
      </c>
    </row>
    <row r="5" customFormat="false" ht="15" hidden="false" customHeight="false" outlineLevel="0" collapsed="false">
      <c r="A5" s="14" t="s">
        <v>47</v>
      </c>
      <c r="C5" s="17" t="n">
        <v>46113</v>
      </c>
    </row>
    <row r="6" customFormat="false" ht="15" hidden="false" customHeight="false" outlineLevel="0" collapsed="false">
      <c r="A6" s="14" t="s">
        <v>48</v>
      </c>
      <c r="C6" s="17" t="n">
        <v>46266</v>
      </c>
    </row>
    <row r="7" customFormat="false" ht="15" hidden="false" customHeight="false" outlineLevel="0" collapsed="false">
      <c r="A7" s="14" t="s">
        <v>49</v>
      </c>
      <c r="C7" s="18" t="n">
        <f aca="false">(YEAR(C6)-YEAR(C5))*12+MONTH(C6)-MONTH(C5)+1</f>
        <v>6</v>
      </c>
    </row>
    <row r="8" customFormat="false" ht="15" hidden="false" customHeight="false" outlineLevel="0" collapsed="false">
      <c r="A8" s="14" t="s">
        <v>50</v>
      </c>
      <c r="C8" s="19" t="n">
        <v>0.1</v>
      </c>
    </row>
    <row r="9" customFormat="false" ht="15" hidden="false" customHeight="false" outlineLevel="0" collapsed="false">
      <c r="A9" s="14" t="s">
        <v>51</v>
      </c>
      <c r="C9" s="20" t="n">
        <v>5</v>
      </c>
    </row>
    <row r="10" customFormat="false" ht="15" hidden="false" customHeight="false" outlineLevel="0" collapsed="false">
      <c r="A10" s="14" t="s">
        <v>52</v>
      </c>
      <c r="C10" s="8" t="s">
        <v>53</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4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4"/>
    <col collapsed="false" customWidth="true" hidden="false" outlineLevel="0" max="2" min="2" style="0" width="18"/>
  </cols>
  <sheetData>
    <row r="1" customFormat="false" ht="17.35" hidden="false" customHeight="false" outlineLevel="0" collapsed="false">
      <c r="A1" s="15" t="s">
        <v>54</v>
      </c>
    </row>
    <row r="2" customFormat="false" ht="15" hidden="false" customHeight="false" outlineLevel="0" collapsed="false">
      <c r="A2" s="16" t="s">
        <v>46</v>
      </c>
    </row>
    <row r="5" customFormat="false" ht="30" hidden="false" customHeight="true" outlineLevel="0" collapsed="false">
      <c r="A5" s="21" t="s">
        <v>55</v>
      </c>
      <c r="B5" s="21" t="s">
        <v>56</v>
      </c>
    </row>
    <row r="6" customFormat="false" ht="15" hidden="false" customHeight="false" outlineLevel="0" collapsed="false">
      <c r="A6" s="8" t="s">
        <v>57</v>
      </c>
      <c r="B6" s="8" t="s">
        <v>58</v>
      </c>
    </row>
    <row r="7" customFormat="false" ht="15" hidden="false" customHeight="false" outlineLevel="0" collapsed="false">
      <c r="A7" s="8" t="s">
        <v>59</v>
      </c>
      <c r="B7" s="8" t="s">
        <v>58</v>
      </c>
    </row>
    <row r="8" customFormat="false" ht="15" hidden="false" customHeight="false" outlineLevel="0" collapsed="false">
      <c r="A8" s="8" t="s">
        <v>60</v>
      </c>
      <c r="B8" s="8" t="s">
        <v>58</v>
      </c>
    </row>
    <row r="9" customFormat="false" ht="15" hidden="false" customHeight="false" outlineLevel="0" collapsed="false">
      <c r="A9" s="8" t="s">
        <v>61</v>
      </c>
      <c r="B9" s="8" t="s">
        <v>62</v>
      </c>
    </row>
    <row r="10" customFormat="false" ht="15" hidden="false" customHeight="false" outlineLevel="0" collapsed="false">
      <c r="A10" s="8" t="s">
        <v>63</v>
      </c>
      <c r="B10" s="8" t="s">
        <v>62</v>
      </c>
    </row>
    <row r="11" customFormat="false" ht="15" hidden="false" customHeight="false" outlineLevel="0" collapsed="false">
      <c r="A11" s="8" t="s">
        <v>64</v>
      </c>
      <c r="B11" s="8" t="s">
        <v>62</v>
      </c>
    </row>
    <row r="12" customFormat="false" ht="15" hidden="false" customHeight="false" outlineLevel="0" collapsed="false">
      <c r="A12" s="8" t="s">
        <v>65</v>
      </c>
      <c r="B12" s="8" t="s">
        <v>62</v>
      </c>
    </row>
    <row r="13" customFormat="false" ht="15" hidden="false" customHeight="false" outlineLevel="0" collapsed="false">
      <c r="A13" s="8" t="s">
        <v>66</v>
      </c>
      <c r="B13" s="8" t="s">
        <v>62</v>
      </c>
    </row>
    <row r="14" customFormat="false" ht="15" hidden="false" customHeight="false" outlineLevel="0" collapsed="false">
      <c r="A14" s="8" t="s">
        <v>67</v>
      </c>
      <c r="B14" s="8" t="s">
        <v>62</v>
      </c>
    </row>
    <row r="15" customFormat="false" ht="15" hidden="false" customHeight="false" outlineLevel="0" collapsed="false">
      <c r="A15" s="8" t="s">
        <v>68</v>
      </c>
      <c r="B15" s="8" t="s">
        <v>62</v>
      </c>
    </row>
    <row r="16" customFormat="false" ht="15" hidden="false" customHeight="false" outlineLevel="0" collapsed="false">
      <c r="A16" s="8" t="s">
        <v>69</v>
      </c>
      <c r="B16" s="8" t="s">
        <v>62</v>
      </c>
    </row>
    <row r="17" customFormat="false" ht="15" hidden="false" customHeight="false" outlineLevel="0" collapsed="false">
      <c r="A17" s="8" t="s">
        <v>70</v>
      </c>
      <c r="B17" s="8" t="s">
        <v>71</v>
      </c>
    </row>
    <row r="18" customFormat="false" ht="15" hidden="false" customHeight="false" outlineLevel="0" collapsed="false">
      <c r="A18" s="8" t="s">
        <v>72</v>
      </c>
      <c r="B18" s="8" t="s">
        <v>71</v>
      </c>
    </row>
    <row r="19" customFormat="false" ht="15" hidden="false" customHeight="false" outlineLevel="0" collapsed="false">
      <c r="A19" s="8"/>
      <c r="B19" s="8"/>
    </row>
    <row r="20" customFormat="false" ht="15" hidden="false" customHeight="false" outlineLevel="0" collapsed="false">
      <c r="A20" s="8"/>
      <c r="B20" s="8"/>
    </row>
    <row r="21" customFormat="false" ht="15" hidden="false" customHeight="false" outlineLevel="0" collapsed="false">
      <c r="A21" s="8"/>
      <c r="B21" s="8"/>
    </row>
    <row r="22" customFormat="false" ht="15" hidden="false" customHeight="false" outlineLevel="0" collapsed="false">
      <c r="A22" s="8"/>
      <c r="B22" s="8"/>
    </row>
    <row r="23" customFormat="false" ht="15" hidden="false" customHeight="false" outlineLevel="0" collapsed="false">
      <c r="A23" s="8"/>
      <c r="B23" s="8"/>
    </row>
    <row r="24" customFormat="false" ht="15" hidden="false" customHeight="false" outlineLevel="0" collapsed="false">
      <c r="A24" s="8"/>
      <c r="B24" s="8"/>
    </row>
    <row r="25" customFormat="false" ht="15" hidden="false" customHeight="false" outlineLevel="0" collapsed="false">
      <c r="A25" s="8"/>
      <c r="B25" s="8"/>
    </row>
    <row r="26" customFormat="false" ht="15" hidden="false" customHeight="false" outlineLevel="0" collapsed="false">
      <c r="A26" s="8"/>
      <c r="B26" s="8"/>
    </row>
    <row r="27" customFormat="false" ht="15" hidden="false" customHeight="false" outlineLevel="0" collapsed="false">
      <c r="A27" s="8"/>
      <c r="B27" s="8"/>
    </row>
    <row r="28" customFormat="false" ht="15" hidden="false" customHeight="false" outlineLevel="0" collapsed="false">
      <c r="A28" s="8"/>
      <c r="B28" s="8"/>
    </row>
    <row r="29" customFormat="false" ht="15" hidden="false" customHeight="false" outlineLevel="0" collapsed="false">
      <c r="A29" s="8"/>
      <c r="B29" s="8"/>
    </row>
    <row r="30" customFormat="false" ht="15" hidden="false" customHeight="false" outlineLevel="0" collapsed="false">
      <c r="A30" s="8"/>
      <c r="B30" s="8"/>
    </row>
    <row r="31" customFormat="false" ht="15" hidden="false" customHeight="false" outlineLevel="0" collapsed="false">
      <c r="A31" s="8"/>
      <c r="B31" s="8"/>
    </row>
    <row r="32" customFormat="false" ht="15" hidden="false" customHeight="false" outlineLevel="0" collapsed="false">
      <c r="A32" s="8"/>
      <c r="B32" s="8"/>
    </row>
    <row r="33" customFormat="false" ht="15" hidden="false" customHeight="false" outlineLevel="0" collapsed="false">
      <c r="A33" s="8"/>
      <c r="B33" s="8"/>
    </row>
    <row r="34" customFormat="false" ht="15" hidden="false" customHeight="false" outlineLevel="0" collapsed="false">
      <c r="A34" s="8"/>
      <c r="B34" s="8"/>
    </row>
    <row r="35" customFormat="false" ht="15" hidden="false" customHeight="false" outlineLevel="0" collapsed="false">
      <c r="A35" s="8"/>
      <c r="B35" s="8"/>
    </row>
    <row r="36" customFormat="false" ht="15" hidden="false" customHeight="false" outlineLevel="0" collapsed="false">
      <c r="A36" s="8"/>
      <c r="B36" s="8"/>
    </row>
    <row r="37" customFormat="false" ht="15" hidden="false" customHeight="false" outlineLevel="0" collapsed="false">
      <c r="A37" s="8"/>
      <c r="B37" s="8"/>
    </row>
    <row r="38" customFormat="false" ht="15" hidden="false" customHeight="false" outlineLevel="0" collapsed="false">
      <c r="A38" s="8"/>
      <c r="B38" s="8"/>
    </row>
    <row r="39" customFormat="false" ht="15" hidden="false" customHeight="false" outlineLevel="0" collapsed="false">
      <c r="A39" s="8"/>
      <c r="B39" s="8"/>
    </row>
    <row r="40" customFormat="false" ht="15" hidden="false" customHeight="false" outlineLevel="0" collapsed="false">
      <c r="A40" s="8"/>
      <c r="B40" s="8"/>
    </row>
    <row r="41" customFormat="false" ht="15" hidden="false" customHeight="false" outlineLevel="0" collapsed="false">
      <c r="A41" s="8"/>
      <c r="B41" s="8"/>
    </row>
    <row r="42" customFormat="false" ht="15" hidden="false" customHeight="false" outlineLevel="0" collapsed="false">
      <c r="A42" s="8"/>
      <c r="B42" s="8"/>
    </row>
    <row r="43" customFormat="false" ht="15" hidden="false" customHeight="false" outlineLevel="0" collapsed="false">
      <c r="A43" s="8"/>
      <c r="B43" s="8"/>
    </row>
    <row r="44" customFormat="false" ht="15" hidden="false" customHeight="false" outlineLevel="0" collapsed="false">
      <c r="A44" s="8"/>
      <c r="B44" s="8"/>
    </row>
    <row r="45" customFormat="false" ht="15" hidden="false" customHeight="false" outlineLevel="0" collapsed="false">
      <c r="A45" s="8"/>
      <c r="B45" s="8"/>
    </row>
  </sheetData>
  <dataValidations count="1">
    <dataValidation allowBlank="true" error="Pick a value from the list" errorStyle="stop" errorTitle="Invalid entry" operator="between" showDropDown="false" showErrorMessage="false" showInputMessage="false" sqref="B6:B45" type="list">
      <formula1>"Revenue,Operating cost,Below EBITDA"</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O4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5" topLeftCell="C6" activePane="bottomRight" state="frozen"/>
      <selection pane="topLeft" activeCell="A1" activeCellId="0" sqref="A1"/>
      <selection pane="topRight" activeCell="C1" activeCellId="0" sqref="C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15"/>
    <col collapsed="false" customWidth="true" hidden="false" outlineLevel="0" max="14" min="3" style="0" width="10"/>
    <col collapsed="false" customWidth="true" hidden="false" outlineLevel="0" max="15" min="15" style="0" width="12"/>
  </cols>
  <sheetData>
    <row r="1" customFormat="false" ht="17.35" hidden="false" customHeight="false" outlineLevel="0" collapsed="false">
      <c r="A1" s="15" t="s">
        <v>73</v>
      </c>
    </row>
    <row r="2" customFormat="false" ht="15" hidden="false" customHeight="false" outlineLevel="0" collapsed="false">
      <c r="A2" s="16" t="s">
        <v>46</v>
      </c>
    </row>
    <row r="3" customFormat="false" ht="15" hidden="false" customHeight="false" outlineLevel="0" collapsed="false">
      <c r="A3" s="2" t="s">
        <v>74</v>
      </c>
    </row>
    <row r="4" customFormat="false" ht="15" hidden="false" customHeight="false" outlineLevel="0" collapsed="false">
      <c r="C4" s="22" t="n">
        <v>1</v>
      </c>
      <c r="D4" s="22" t="n">
        <v>2</v>
      </c>
      <c r="E4" s="22" t="n">
        <v>3</v>
      </c>
      <c r="F4" s="22" t="n">
        <v>4</v>
      </c>
      <c r="G4" s="22" t="n">
        <v>5</v>
      </c>
      <c r="H4" s="22" t="n">
        <v>6</v>
      </c>
      <c r="I4" s="22" t="n">
        <v>7</v>
      </c>
      <c r="J4" s="22" t="n">
        <v>8</v>
      </c>
      <c r="K4" s="22" t="n">
        <v>9</v>
      </c>
      <c r="L4" s="22" t="n">
        <v>10</v>
      </c>
      <c r="M4" s="22" t="n">
        <v>11</v>
      </c>
      <c r="N4" s="22" t="n">
        <v>12</v>
      </c>
    </row>
    <row r="5" customFormat="false" ht="30" hidden="false" customHeight="true" outlineLevel="0" collapsed="false">
      <c r="A5" s="21" t="s">
        <v>55</v>
      </c>
      <c r="B5" s="21" t="s">
        <v>56</v>
      </c>
      <c r="C5" s="23" t="n">
        <f aca="false">EDATE(Settings!$C$5,0)</f>
        <v>46113</v>
      </c>
      <c r="D5" s="23" t="n">
        <f aca="false">EDATE(Settings!$C$5,1)</f>
        <v>46143</v>
      </c>
      <c r="E5" s="23" t="n">
        <f aca="false">EDATE(Settings!$C$5,2)</f>
        <v>46174</v>
      </c>
      <c r="F5" s="23" t="n">
        <f aca="false">EDATE(Settings!$C$5,3)</f>
        <v>46204</v>
      </c>
      <c r="G5" s="23" t="n">
        <f aca="false">EDATE(Settings!$C$5,4)</f>
        <v>46235</v>
      </c>
      <c r="H5" s="23" t="n">
        <f aca="false">EDATE(Settings!$C$5,5)</f>
        <v>46266</v>
      </c>
      <c r="I5" s="23" t="n">
        <f aca="false">EDATE(Settings!$C$5,6)</f>
        <v>46296</v>
      </c>
      <c r="J5" s="23" t="n">
        <f aca="false">EDATE(Settings!$C$5,7)</f>
        <v>46327</v>
      </c>
      <c r="K5" s="23" t="n">
        <f aca="false">EDATE(Settings!$C$5,8)</f>
        <v>46357</v>
      </c>
      <c r="L5" s="23" t="n">
        <f aca="false">EDATE(Settings!$C$5,9)</f>
        <v>46388</v>
      </c>
      <c r="M5" s="23" t="n">
        <f aca="false">EDATE(Settings!$C$5,10)</f>
        <v>46419</v>
      </c>
      <c r="N5" s="23" t="n">
        <f aca="false">EDATE(Settings!$C$5,11)</f>
        <v>46447</v>
      </c>
      <c r="O5" s="21" t="s">
        <v>75</v>
      </c>
    </row>
    <row r="6" customFormat="false" ht="15" hidden="false" customHeight="false" outlineLevel="0" collapsed="false">
      <c r="A6" s="11" t="str">
        <f aca="false">IF(Lines!A6="","",Lines!A6)</f>
        <v>Toll revenue</v>
      </c>
      <c r="B6" s="11" t="str">
        <f aca="false">IF(Lines!B6="","",Lines!B6)</f>
        <v>Revenue</v>
      </c>
      <c r="C6" s="20" t="n">
        <v>2400</v>
      </c>
      <c r="D6" s="20" t="n">
        <v>2448</v>
      </c>
      <c r="E6" s="20" t="n">
        <v>2256</v>
      </c>
      <c r="F6" s="20" t="n">
        <v>2160</v>
      </c>
      <c r="G6" s="20" t="n">
        <v>2280</v>
      </c>
      <c r="H6" s="20" t="n">
        <v>2472</v>
      </c>
      <c r="I6" s="20" t="n">
        <v>2520</v>
      </c>
      <c r="J6" s="20" t="n">
        <v>2496</v>
      </c>
      <c r="K6" s="20" t="n">
        <v>2544</v>
      </c>
      <c r="L6" s="20" t="n">
        <v>2520</v>
      </c>
      <c r="M6" s="20" t="n">
        <v>2400</v>
      </c>
      <c r="N6" s="20" t="n">
        <v>2592</v>
      </c>
      <c r="O6" s="24" t="n">
        <f aca="false">SUM(C6:N6)</f>
        <v>29088</v>
      </c>
    </row>
    <row r="7" customFormat="false" ht="15" hidden="false" customHeight="false" outlineLevel="0" collapsed="false">
      <c r="A7" s="11" t="str">
        <f aca="false">IF(Lines!A7="","",Lines!A7)</f>
        <v>Other operating income (advertising, wayside)</v>
      </c>
      <c r="B7" s="11" t="str">
        <f aca="false">IF(Lines!B7="","",Lines!B7)</f>
        <v>Revenue</v>
      </c>
      <c r="C7" s="20" t="n">
        <v>60</v>
      </c>
      <c r="D7" s="20" t="n">
        <v>61.2</v>
      </c>
      <c r="E7" s="20" t="n">
        <v>56.4</v>
      </c>
      <c r="F7" s="20" t="n">
        <v>54</v>
      </c>
      <c r="G7" s="20" t="n">
        <v>57</v>
      </c>
      <c r="H7" s="20" t="n">
        <v>61.8</v>
      </c>
      <c r="I7" s="20" t="n">
        <v>63</v>
      </c>
      <c r="J7" s="20" t="n">
        <v>62.4</v>
      </c>
      <c r="K7" s="20" t="n">
        <v>63.6</v>
      </c>
      <c r="L7" s="20" t="n">
        <v>63</v>
      </c>
      <c r="M7" s="20" t="n">
        <v>60</v>
      </c>
      <c r="N7" s="20" t="n">
        <v>64.8</v>
      </c>
      <c r="O7" s="24" t="n">
        <f aca="false">SUM(C7:N7)</f>
        <v>727.2</v>
      </c>
    </row>
    <row r="8" customFormat="false" ht="15" hidden="false" customHeight="false" outlineLevel="0" collapsed="false">
      <c r="A8" s="11" t="str">
        <f aca="false">IF(Lines!A8="","",Lines!A8)</f>
        <v>Treasury income</v>
      </c>
      <c r="B8" s="11" t="str">
        <f aca="false">IF(Lines!B8="","",Lines!B8)</f>
        <v>Revenue</v>
      </c>
      <c r="C8" s="20" t="n">
        <v>25</v>
      </c>
      <c r="D8" s="20" t="n">
        <v>25.5</v>
      </c>
      <c r="E8" s="20" t="n">
        <v>23.5</v>
      </c>
      <c r="F8" s="20" t="n">
        <v>22.5</v>
      </c>
      <c r="G8" s="20" t="n">
        <v>23.8</v>
      </c>
      <c r="H8" s="20" t="n">
        <v>25.8</v>
      </c>
      <c r="I8" s="20" t="n">
        <v>26.2</v>
      </c>
      <c r="J8" s="20" t="n">
        <v>26</v>
      </c>
      <c r="K8" s="20" t="n">
        <v>26.5</v>
      </c>
      <c r="L8" s="20" t="n">
        <v>26.2</v>
      </c>
      <c r="M8" s="20" t="n">
        <v>25</v>
      </c>
      <c r="N8" s="20" t="n">
        <v>27</v>
      </c>
      <c r="O8" s="24" t="n">
        <f aca="false">SUM(C8:N8)</f>
        <v>303</v>
      </c>
    </row>
    <row r="9" customFormat="false" ht="15" hidden="false" customHeight="false" outlineLevel="0" collapsed="false">
      <c r="A9" s="11" t="str">
        <f aca="false">IF(Lines!A9="","",Lines!A9)</f>
        <v>O&amp;M contractor cost</v>
      </c>
      <c r="B9" s="11" t="str">
        <f aca="false">IF(Lines!B9="","",Lines!B9)</f>
        <v>Operating cost</v>
      </c>
      <c r="C9" s="20" t="n">
        <v>420</v>
      </c>
      <c r="D9" s="20" t="n">
        <v>420</v>
      </c>
      <c r="E9" s="20" t="n">
        <v>420</v>
      </c>
      <c r="F9" s="20" t="n">
        <v>420</v>
      </c>
      <c r="G9" s="20" t="n">
        <v>420</v>
      </c>
      <c r="H9" s="20" t="n">
        <v>420</v>
      </c>
      <c r="I9" s="20" t="n">
        <v>420</v>
      </c>
      <c r="J9" s="20" t="n">
        <v>420</v>
      </c>
      <c r="K9" s="20" t="n">
        <v>420</v>
      </c>
      <c r="L9" s="20" t="n">
        <v>420</v>
      </c>
      <c r="M9" s="20" t="n">
        <v>420</v>
      </c>
      <c r="N9" s="20" t="n">
        <v>420</v>
      </c>
      <c r="O9" s="24" t="n">
        <f aca="false">SUM(C9:N9)</f>
        <v>5040</v>
      </c>
    </row>
    <row r="10" customFormat="false" ht="15" hidden="false" customHeight="false" outlineLevel="0" collapsed="false">
      <c r="A10" s="11" t="str">
        <f aca="false">IF(Lines!A10="","",Lines!A10)</f>
        <v>Employee cost</v>
      </c>
      <c r="B10" s="11" t="str">
        <f aca="false">IF(Lines!B10="","",Lines!B10)</f>
        <v>Operating cost</v>
      </c>
      <c r="C10" s="20" t="n">
        <v>110</v>
      </c>
      <c r="D10" s="20" t="n">
        <v>110</v>
      </c>
      <c r="E10" s="20" t="n">
        <v>110</v>
      </c>
      <c r="F10" s="20" t="n">
        <v>110</v>
      </c>
      <c r="G10" s="20" t="n">
        <v>110</v>
      </c>
      <c r="H10" s="20" t="n">
        <v>110</v>
      </c>
      <c r="I10" s="20" t="n">
        <v>110</v>
      </c>
      <c r="J10" s="20" t="n">
        <v>110</v>
      </c>
      <c r="K10" s="20" t="n">
        <v>110</v>
      </c>
      <c r="L10" s="20" t="n">
        <v>110</v>
      </c>
      <c r="M10" s="20" t="n">
        <v>110</v>
      </c>
      <c r="N10" s="20" t="n">
        <v>110</v>
      </c>
      <c r="O10" s="24" t="n">
        <f aca="false">SUM(C10:N10)</f>
        <v>1320</v>
      </c>
    </row>
    <row r="11" customFormat="false" ht="15" hidden="false" customHeight="false" outlineLevel="0" collapsed="false">
      <c r="A11" s="11" t="str">
        <f aca="false">IF(Lines!A11="","",Lines!A11)</f>
        <v>Periodic / major maintenance</v>
      </c>
      <c r="B11" s="11" t="str">
        <f aca="false">IF(Lines!B11="","",Lines!B11)</f>
        <v>Operating cost</v>
      </c>
      <c r="C11" s="20" t="n">
        <v>0</v>
      </c>
      <c r="D11" s="20" t="n">
        <v>0</v>
      </c>
      <c r="E11" s="20" t="n">
        <v>300</v>
      </c>
      <c r="F11" s="20" t="n">
        <v>0</v>
      </c>
      <c r="G11" s="20" t="n">
        <v>0</v>
      </c>
      <c r="H11" s="20" t="n">
        <v>0</v>
      </c>
      <c r="I11" s="20" t="n">
        <v>0</v>
      </c>
      <c r="J11" s="20" t="n">
        <v>450</v>
      </c>
      <c r="K11" s="20" t="n">
        <v>0</v>
      </c>
      <c r="L11" s="20" t="n">
        <v>0</v>
      </c>
      <c r="M11" s="20" t="n">
        <v>0</v>
      </c>
      <c r="N11" s="20" t="n">
        <v>1050</v>
      </c>
      <c r="O11" s="24" t="n">
        <f aca="false">SUM(C11:N11)</f>
        <v>1800</v>
      </c>
    </row>
    <row r="12" customFormat="false" ht="15" hidden="false" customHeight="false" outlineLevel="0" collapsed="false">
      <c r="A12" s="11" t="str">
        <f aca="false">IF(Lines!A12="","",Lines!A12)</f>
        <v>Insurance</v>
      </c>
      <c r="B12" s="11" t="str">
        <f aca="false">IF(Lines!B12="","",Lines!B12)</f>
        <v>Operating cost</v>
      </c>
      <c r="C12" s="20" t="n">
        <v>35</v>
      </c>
      <c r="D12" s="20" t="n">
        <v>35</v>
      </c>
      <c r="E12" s="20" t="n">
        <v>35</v>
      </c>
      <c r="F12" s="20" t="n">
        <v>35</v>
      </c>
      <c r="G12" s="20" t="n">
        <v>35</v>
      </c>
      <c r="H12" s="20" t="n">
        <v>35</v>
      </c>
      <c r="I12" s="20" t="n">
        <v>35</v>
      </c>
      <c r="J12" s="20" t="n">
        <v>35</v>
      </c>
      <c r="K12" s="20" t="n">
        <v>35</v>
      </c>
      <c r="L12" s="20" t="n">
        <v>35</v>
      </c>
      <c r="M12" s="20" t="n">
        <v>35</v>
      </c>
      <c r="N12" s="20" t="n">
        <v>35</v>
      </c>
      <c r="O12" s="24" t="n">
        <f aca="false">SUM(C12:N12)</f>
        <v>420</v>
      </c>
    </row>
    <row r="13" customFormat="false" ht="15" hidden="false" customHeight="false" outlineLevel="0" collapsed="false">
      <c r="A13" s="11" t="str">
        <f aca="false">IF(Lines!A13="","",Lines!A13)</f>
        <v>Independent engineer fees</v>
      </c>
      <c r="B13" s="11" t="str">
        <f aca="false">IF(Lines!B13="","",Lines!B13)</f>
        <v>Operating cost</v>
      </c>
      <c r="C13" s="20" t="n">
        <v>12</v>
      </c>
      <c r="D13" s="20" t="n">
        <v>12</v>
      </c>
      <c r="E13" s="20" t="n">
        <v>12</v>
      </c>
      <c r="F13" s="20" t="n">
        <v>12</v>
      </c>
      <c r="G13" s="20" t="n">
        <v>12</v>
      </c>
      <c r="H13" s="20" t="n">
        <v>12</v>
      </c>
      <c r="I13" s="20" t="n">
        <v>12</v>
      </c>
      <c r="J13" s="20" t="n">
        <v>12</v>
      </c>
      <c r="K13" s="20" t="n">
        <v>12</v>
      </c>
      <c r="L13" s="20" t="n">
        <v>12</v>
      </c>
      <c r="M13" s="20" t="n">
        <v>12</v>
      </c>
      <c r="N13" s="20" t="n">
        <v>12</v>
      </c>
      <c r="O13" s="24" t="n">
        <f aca="false">SUM(C13:N13)</f>
        <v>144</v>
      </c>
    </row>
    <row r="14" customFormat="false" ht="15" hidden="false" customHeight="false" outlineLevel="0" collapsed="false">
      <c r="A14" s="11" t="str">
        <f aca="false">IF(Lines!A14="","",Lines!A14)</f>
        <v>Professional &amp; legal fees</v>
      </c>
      <c r="B14" s="11" t="str">
        <f aca="false">IF(Lines!B14="","",Lines!B14)</f>
        <v>Operating cost</v>
      </c>
      <c r="C14" s="20" t="n">
        <v>18</v>
      </c>
      <c r="D14" s="20" t="n">
        <v>18</v>
      </c>
      <c r="E14" s="20" t="n">
        <v>18</v>
      </c>
      <c r="F14" s="20" t="n">
        <v>18</v>
      </c>
      <c r="G14" s="20" t="n">
        <v>18</v>
      </c>
      <c r="H14" s="20" t="n">
        <v>18</v>
      </c>
      <c r="I14" s="20" t="n">
        <v>18</v>
      </c>
      <c r="J14" s="20" t="n">
        <v>18</v>
      </c>
      <c r="K14" s="20" t="n">
        <v>18</v>
      </c>
      <c r="L14" s="20" t="n">
        <v>18</v>
      </c>
      <c r="M14" s="20" t="n">
        <v>18</v>
      </c>
      <c r="N14" s="20" t="n">
        <v>18</v>
      </c>
      <c r="O14" s="24" t="n">
        <f aca="false">SUM(C14:N14)</f>
        <v>216</v>
      </c>
    </row>
    <row r="15" customFormat="false" ht="15" hidden="false" customHeight="false" outlineLevel="0" collapsed="false">
      <c r="A15" s="11" t="str">
        <f aca="false">IF(Lines!A15="","",Lines!A15)</f>
        <v>IT, toll system &amp; communication</v>
      </c>
      <c r="B15" s="11" t="str">
        <f aca="false">IF(Lines!B15="","",Lines!B15)</f>
        <v>Operating cost</v>
      </c>
      <c r="C15" s="20" t="n">
        <v>22</v>
      </c>
      <c r="D15" s="20" t="n">
        <v>22</v>
      </c>
      <c r="E15" s="20" t="n">
        <v>22</v>
      </c>
      <c r="F15" s="20" t="n">
        <v>22</v>
      </c>
      <c r="G15" s="20" t="n">
        <v>22</v>
      </c>
      <c r="H15" s="20" t="n">
        <v>22</v>
      </c>
      <c r="I15" s="20" t="n">
        <v>22</v>
      </c>
      <c r="J15" s="20" t="n">
        <v>22</v>
      </c>
      <c r="K15" s="20" t="n">
        <v>22</v>
      </c>
      <c r="L15" s="20" t="n">
        <v>22</v>
      </c>
      <c r="M15" s="20" t="n">
        <v>22</v>
      </c>
      <c r="N15" s="20" t="n">
        <v>22</v>
      </c>
      <c r="O15" s="24" t="n">
        <f aca="false">SUM(C15:N15)</f>
        <v>264</v>
      </c>
    </row>
    <row r="16" customFormat="false" ht="15" hidden="false" customHeight="false" outlineLevel="0" collapsed="false">
      <c r="A16" s="11" t="str">
        <f aca="false">IF(Lines!A16="","",Lines!A16)</f>
        <v>Administration &amp; general</v>
      </c>
      <c r="B16" s="11" t="str">
        <f aca="false">IF(Lines!B16="","",Lines!B16)</f>
        <v>Operating cost</v>
      </c>
      <c r="C16" s="20" t="n">
        <v>30</v>
      </c>
      <c r="D16" s="20" t="n">
        <v>30</v>
      </c>
      <c r="E16" s="20" t="n">
        <v>30</v>
      </c>
      <c r="F16" s="20" t="n">
        <v>30</v>
      </c>
      <c r="G16" s="20" t="n">
        <v>30</v>
      </c>
      <c r="H16" s="20" t="n">
        <v>30</v>
      </c>
      <c r="I16" s="20" t="n">
        <v>30</v>
      </c>
      <c r="J16" s="20" t="n">
        <v>30</v>
      </c>
      <c r="K16" s="20" t="n">
        <v>30</v>
      </c>
      <c r="L16" s="20" t="n">
        <v>30</v>
      </c>
      <c r="M16" s="20" t="n">
        <v>30</v>
      </c>
      <c r="N16" s="20" t="n">
        <v>30</v>
      </c>
      <c r="O16" s="24" t="n">
        <f aca="false">SUM(C16:N16)</f>
        <v>360</v>
      </c>
    </row>
    <row r="17" customFormat="false" ht="15" hidden="false" customHeight="false" outlineLevel="0" collapsed="false">
      <c r="A17" s="11" t="str">
        <f aca="false">IF(Lines!A17="","",Lines!A17)</f>
        <v>Depreciation &amp; amortisation</v>
      </c>
      <c r="B17" s="11" t="str">
        <f aca="false">IF(Lines!B17="","",Lines!B17)</f>
        <v>Below EBITDA</v>
      </c>
      <c r="C17" s="20" t="n">
        <v>520</v>
      </c>
      <c r="D17" s="20" t="n">
        <v>520</v>
      </c>
      <c r="E17" s="20" t="n">
        <v>520</v>
      </c>
      <c r="F17" s="20" t="n">
        <v>520</v>
      </c>
      <c r="G17" s="20" t="n">
        <v>520</v>
      </c>
      <c r="H17" s="20" t="n">
        <v>520</v>
      </c>
      <c r="I17" s="20" t="n">
        <v>520</v>
      </c>
      <c r="J17" s="20" t="n">
        <v>520</v>
      </c>
      <c r="K17" s="20" t="n">
        <v>520</v>
      </c>
      <c r="L17" s="20" t="n">
        <v>520</v>
      </c>
      <c r="M17" s="20" t="n">
        <v>520</v>
      </c>
      <c r="N17" s="20" t="n">
        <v>520</v>
      </c>
      <c r="O17" s="24" t="n">
        <f aca="false">SUM(C17:N17)</f>
        <v>6240</v>
      </c>
    </row>
    <row r="18" customFormat="false" ht="15" hidden="false" customHeight="false" outlineLevel="0" collapsed="false">
      <c r="A18" s="11" t="str">
        <f aca="false">IF(Lines!A18="","",Lines!A18)</f>
        <v>Finance cost</v>
      </c>
      <c r="B18" s="11" t="str">
        <f aca="false">IF(Lines!B18="","",Lines!B18)</f>
        <v>Below EBITDA</v>
      </c>
      <c r="C18" s="20" t="n">
        <v>780</v>
      </c>
      <c r="D18" s="20" t="n">
        <v>780</v>
      </c>
      <c r="E18" s="20" t="n">
        <v>780</v>
      </c>
      <c r="F18" s="20" t="n">
        <v>780</v>
      </c>
      <c r="G18" s="20" t="n">
        <v>780</v>
      </c>
      <c r="H18" s="20" t="n">
        <v>780</v>
      </c>
      <c r="I18" s="20" t="n">
        <v>780</v>
      </c>
      <c r="J18" s="20" t="n">
        <v>780</v>
      </c>
      <c r="K18" s="20" t="n">
        <v>780</v>
      </c>
      <c r="L18" s="20" t="n">
        <v>780</v>
      </c>
      <c r="M18" s="20" t="n">
        <v>780</v>
      </c>
      <c r="N18" s="20" t="n">
        <v>780</v>
      </c>
      <c r="O18" s="24" t="n">
        <f aca="false">SUM(C18:N18)</f>
        <v>9360</v>
      </c>
    </row>
    <row r="19" customFormat="false" ht="15" hidden="false" customHeight="false" outlineLevel="0" collapsed="false">
      <c r="A19" s="11" t="str">
        <f aca="false">IF(Lines!A19="","",Lines!A19)</f>
        <v/>
      </c>
      <c r="B19" s="11" t="str">
        <f aca="false">IF(Lines!B19="","",Lines!B19)</f>
        <v/>
      </c>
      <c r="C19" s="20"/>
      <c r="D19" s="20"/>
      <c r="E19" s="20"/>
      <c r="F19" s="20"/>
      <c r="G19" s="20"/>
      <c r="H19" s="20"/>
      <c r="I19" s="20"/>
      <c r="J19" s="20"/>
      <c r="K19" s="20"/>
      <c r="L19" s="20"/>
      <c r="M19" s="20"/>
      <c r="N19" s="20"/>
      <c r="O19" s="24" t="n">
        <f aca="false">SUM(C19:N19)</f>
        <v>0</v>
      </c>
    </row>
    <row r="20" customFormat="false" ht="15" hidden="false" customHeight="false" outlineLevel="0" collapsed="false">
      <c r="A20" s="11" t="str">
        <f aca="false">IF(Lines!A20="","",Lines!A20)</f>
        <v/>
      </c>
      <c r="B20" s="11" t="str">
        <f aca="false">IF(Lines!B20="","",Lines!B20)</f>
        <v/>
      </c>
      <c r="C20" s="20"/>
      <c r="D20" s="20"/>
      <c r="E20" s="20"/>
      <c r="F20" s="20"/>
      <c r="G20" s="20"/>
      <c r="H20" s="20"/>
      <c r="I20" s="20"/>
      <c r="J20" s="20"/>
      <c r="K20" s="20"/>
      <c r="L20" s="20"/>
      <c r="M20" s="20"/>
      <c r="N20" s="20"/>
      <c r="O20" s="24" t="n">
        <f aca="false">SUM(C20:N20)</f>
        <v>0</v>
      </c>
    </row>
    <row r="21" customFormat="false" ht="15" hidden="false" customHeight="false" outlineLevel="0" collapsed="false">
      <c r="A21" s="11" t="str">
        <f aca="false">IF(Lines!A21="","",Lines!A21)</f>
        <v/>
      </c>
      <c r="B21" s="11" t="str">
        <f aca="false">IF(Lines!B21="","",Lines!B21)</f>
        <v/>
      </c>
      <c r="C21" s="20"/>
      <c r="D21" s="20"/>
      <c r="E21" s="20"/>
      <c r="F21" s="20"/>
      <c r="G21" s="20"/>
      <c r="H21" s="20"/>
      <c r="I21" s="20"/>
      <c r="J21" s="20"/>
      <c r="K21" s="20"/>
      <c r="L21" s="20"/>
      <c r="M21" s="20"/>
      <c r="N21" s="20"/>
      <c r="O21" s="24" t="n">
        <f aca="false">SUM(C21:N21)</f>
        <v>0</v>
      </c>
    </row>
    <row r="22" customFormat="false" ht="15" hidden="false" customHeight="false" outlineLevel="0" collapsed="false">
      <c r="A22" s="11" t="str">
        <f aca="false">IF(Lines!A22="","",Lines!A22)</f>
        <v/>
      </c>
      <c r="B22" s="11" t="str">
        <f aca="false">IF(Lines!B22="","",Lines!B22)</f>
        <v/>
      </c>
      <c r="C22" s="20"/>
      <c r="D22" s="20"/>
      <c r="E22" s="20"/>
      <c r="F22" s="20"/>
      <c r="G22" s="20"/>
      <c r="H22" s="20"/>
      <c r="I22" s="20"/>
      <c r="J22" s="20"/>
      <c r="K22" s="20"/>
      <c r="L22" s="20"/>
      <c r="M22" s="20"/>
      <c r="N22" s="20"/>
      <c r="O22" s="24" t="n">
        <f aca="false">SUM(C22:N22)</f>
        <v>0</v>
      </c>
    </row>
    <row r="23" customFormat="false" ht="15" hidden="false" customHeight="false" outlineLevel="0" collapsed="false">
      <c r="A23" s="11" t="str">
        <f aca="false">IF(Lines!A23="","",Lines!A23)</f>
        <v/>
      </c>
      <c r="B23" s="11" t="str">
        <f aca="false">IF(Lines!B23="","",Lines!B23)</f>
        <v/>
      </c>
      <c r="C23" s="20"/>
      <c r="D23" s="20"/>
      <c r="E23" s="20"/>
      <c r="F23" s="20"/>
      <c r="G23" s="20"/>
      <c r="H23" s="20"/>
      <c r="I23" s="20"/>
      <c r="J23" s="20"/>
      <c r="K23" s="20"/>
      <c r="L23" s="20"/>
      <c r="M23" s="20"/>
      <c r="N23" s="20"/>
      <c r="O23" s="24" t="n">
        <f aca="false">SUM(C23:N23)</f>
        <v>0</v>
      </c>
    </row>
    <row r="24" customFormat="false" ht="15" hidden="false" customHeight="false" outlineLevel="0" collapsed="false">
      <c r="A24" s="11" t="str">
        <f aca="false">IF(Lines!A24="","",Lines!A24)</f>
        <v/>
      </c>
      <c r="B24" s="11" t="str">
        <f aca="false">IF(Lines!B24="","",Lines!B24)</f>
        <v/>
      </c>
      <c r="C24" s="20"/>
      <c r="D24" s="20"/>
      <c r="E24" s="20"/>
      <c r="F24" s="20"/>
      <c r="G24" s="20"/>
      <c r="H24" s="20"/>
      <c r="I24" s="20"/>
      <c r="J24" s="20"/>
      <c r="K24" s="20"/>
      <c r="L24" s="20"/>
      <c r="M24" s="20"/>
      <c r="N24" s="20"/>
      <c r="O24" s="24" t="n">
        <f aca="false">SUM(C24:N24)</f>
        <v>0</v>
      </c>
    </row>
    <row r="25" customFormat="false" ht="15" hidden="false" customHeight="false" outlineLevel="0" collapsed="false">
      <c r="A25" s="11" t="str">
        <f aca="false">IF(Lines!A25="","",Lines!A25)</f>
        <v/>
      </c>
      <c r="B25" s="11" t="str">
        <f aca="false">IF(Lines!B25="","",Lines!B25)</f>
        <v/>
      </c>
      <c r="C25" s="20"/>
      <c r="D25" s="20"/>
      <c r="E25" s="20"/>
      <c r="F25" s="20"/>
      <c r="G25" s="20"/>
      <c r="H25" s="20"/>
      <c r="I25" s="20"/>
      <c r="J25" s="20"/>
      <c r="K25" s="20"/>
      <c r="L25" s="20"/>
      <c r="M25" s="20"/>
      <c r="N25" s="20"/>
      <c r="O25" s="24" t="n">
        <f aca="false">SUM(C25:N25)</f>
        <v>0</v>
      </c>
    </row>
    <row r="26" customFormat="false" ht="15" hidden="false" customHeight="false" outlineLevel="0" collapsed="false">
      <c r="A26" s="11" t="str">
        <f aca="false">IF(Lines!A26="","",Lines!A26)</f>
        <v/>
      </c>
      <c r="B26" s="11" t="str">
        <f aca="false">IF(Lines!B26="","",Lines!B26)</f>
        <v/>
      </c>
      <c r="C26" s="20"/>
      <c r="D26" s="20"/>
      <c r="E26" s="20"/>
      <c r="F26" s="20"/>
      <c r="G26" s="20"/>
      <c r="H26" s="20"/>
      <c r="I26" s="20"/>
      <c r="J26" s="20"/>
      <c r="K26" s="20"/>
      <c r="L26" s="20"/>
      <c r="M26" s="20"/>
      <c r="N26" s="20"/>
      <c r="O26" s="24" t="n">
        <f aca="false">SUM(C26:N26)</f>
        <v>0</v>
      </c>
    </row>
    <row r="27" customFormat="false" ht="15" hidden="false" customHeight="false" outlineLevel="0" collapsed="false">
      <c r="A27" s="11" t="str">
        <f aca="false">IF(Lines!A27="","",Lines!A27)</f>
        <v/>
      </c>
      <c r="B27" s="11" t="str">
        <f aca="false">IF(Lines!B27="","",Lines!B27)</f>
        <v/>
      </c>
      <c r="C27" s="20"/>
      <c r="D27" s="20"/>
      <c r="E27" s="20"/>
      <c r="F27" s="20"/>
      <c r="G27" s="20"/>
      <c r="H27" s="20"/>
      <c r="I27" s="20"/>
      <c r="J27" s="20"/>
      <c r="K27" s="20"/>
      <c r="L27" s="20"/>
      <c r="M27" s="20"/>
      <c r="N27" s="20"/>
      <c r="O27" s="24" t="n">
        <f aca="false">SUM(C27:N27)</f>
        <v>0</v>
      </c>
    </row>
    <row r="28" customFormat="false" ht="15" hidden="false" customHeight="false" outlineLevel="0" collapsed="false">
      <c r="A28" s="11" t="str">
        <f aca="false">IF(Lines!A28="","",Lines!A28)</f>
        <v/>
      </c>
      <c r="B28" s="11" t="str">
        <f aca="false">IF(Lines!B28="","",Lines!B28)</f>
        <v/>
      </c>
      <c r="C28" s="20"/>
      <c r="D28" s="20"/>
      <c r="E28" s="20"/>
      <c r="F28" s="20"/>
      <c r="G28" s="20"/>
      <c r="H28" s="20"/>
      <c r="I28" s="20"/>
      <c r="J28" s="20"/>
      <c r="K28" s="20"/>
      <c r="L28" s="20"/>
      <c r="M28" s="20"/>
      <c r="N28" s="20"/>
      <c r="O28" s="24" t="n">
        <f aca="false">SUM(C28:N28)</f>
        <v>0</v>
      </c>
    </row>
    <row r="29" customFormat="false" ht="15" hidden="false" customHeight="false" outlineLevel="0" collapsed="false">
      <c r="A29" s="11" t="str">
        <f aca="false">IF(Lines!A29="","",Lines!A29)</f>
        <v/>
      </c>
      <c r="B29" s="11" t="str">
        <f aca="false">IF(Lines!B29="","",Lines!B29)</f>
        <v/>
      </c>
      <c r="C29" s="20"/>
      <c r="D29" s="20"/>
      <c r="E29" s="20"/>
      <c r="F29" s="20"/>
      <c r="G29" s="20"/>
      <c r="H29" s="20"/>
      <c r="I29" s="20"/>
      <c r="J29" s="20"/>
      <c r="K29" s="20"/>
      <c r="L29" s="20"/>
      <c r="M29" s="20"/>
      <c r="N29" s="20"/>
      <c r="O29" s="24" t="n">
        <f aca="false">SUM(C29:N29)</f>
        <v>0</v>
      </c>
    </row>
    <row r="30" customFormat="false" ht="15" hidden="false" customHeight="false" outlineLevel="0" collapsed="false">
      <c r="A30" s="11" t="str">
        <f aca="false">IF(Lines!A30="","",Lines!A30)</f>
        <v/>
      </c>
      <c r="B30" s="11" t="str">
        <f aca="false">IF(Lines!B30="","",Lines!B30)</f>
        <v/>
      </c>
      <c r="C30" s="20"/>
      <c r="D30" s="20"/>
      <c r="E30" s="20"/>
      <c r="F30" s="20"/>
      <c r="G30" s="20"/>
      <c r="H30" s="20"/>
      <c r="I30" s="20"/>
      <c r="J30" s="20"/>
      <c r="K30" s="20"/>
      <c r="L30" s="20"/>
      <c r="M30" s="20"/>
      <c r="N30" s="20"/>
      <c r="O30" s="24" t="n">
        <f aca="false">SUM(C30:N30)</f>
        <v>0</v>
      </c>
    </row>
    <row r="31" customFormat="false" ht="15" hidden="false" customHeight="false" outlineLevel="0" collapsed="false">
      <c r="A31" s="11" t="str">
        <f aca="false">IF(Lines!A31="","",Lines!A31)</f>
        <v/>
      </c>
      <c r="B31" s="11" t="str">
        <f aca="false">IF(Lines!B31="","",Lines!B31)</f>
        <v/>
      </c>
      <c r="C31" s="20"/>
      <c r="D31" s="20"/>
      <c r="E31" s="20"/>
      <c r="F31" s="20"/>
      <c r="G31" s="20"/>
      <c r="H31" s="20"/>
      <c r="I31" s="20"/>
      <c r="J31" s="20"/>
      <c r="K31" s="20"/>
      <c r="L31" s="20"/>
      <c r="M31" s="20"/>
      <c r="N31" s="20"/>
      <c r="O31" s="24" t="n">
        <f aca="false">SUM(C31:N31)</f>
        <v>0</v>
      </c>
    </row>
    <row r="32" customFormat="false" ht="15" hidden="false" customHeight="false" outlineLevel="0" collapsed="false">
      <c r="A32" s="11" t="str">
        <f aca="false">IF(Lines!A32="","",Lines!A32)</f>
        <v/>
      </c>
      <c r="B32" s="11" t="str">
        <f aca="false">IF(Lines!B32="","",Lines!B32)</f>
        <v/>
      </c>
      <c r="C32" s="20"/>
      <c r="D32" s="20"/>
      <c r="E32" s="20"/>
      <c r="F32" s="20"/>
      <c r="G32" s="20"/>
      <c r="H32" s="20"/>
      <c r="I32" s="20"/>
      <c r="J32" s="20"/>
      <c r="K32" s="20"/>
      <c r="L32" s="20"/>
      <c r="M32" s="20"/>
      <c r="N32" s="20"/>
      <c r="O32" s="24" t="n">
        <f aca="false">SUM(C32:N32)</f>
        <v>0</v>
      </c>
    </row>
    <row r="33" customFormat="false" ht="15" hidden="false" customHeight="false" outlineLevel="0" collapsed="false">
      <c r="A33" s="11" t="str">
        <f aca="false">IF(Lines!A33="","",Lines!A33)</f>
        <v/>
      </c>
      <c r="B33" s="11" t="str">
        <f aca="false">IF(Lines!B33="","",Lines!B33)</f>
        <v/>
      </c>
      <c r="C33" s="20"/>
      <c r="D33" s="20"/>
      <c r="E33" s="20"/>
      <c r="F33" s="20"/>
      <c r="G33" s="20"/>
      <c r="H33" s="20"/>
      <c r="I33" s="20"/>
      <c r="J33" s="20"/>
      <c r="K33" s="20"/>
      <c r="L33" s="20"/>
      <c r="M33" s="20"/>
      <c r="N33" s="20"/>
      <c r="O33" s="24" t="n">
        <f aca="false">SUM(C33:N33)</f>
        <v>0</v>
      </c>
    </row>
    <row r="34" customFormat="false" ht="15" hidden="false" customHeight="false" outlineLevel="0" collapsed="false">
      <c r="A34" s="11" t="str">
        <f aca="false">IF(Lines!A34="","",Lines!A34)</f>
        <v/>
      </c>
      <c r="B34" s="11" t="str">
        <f aca="false">IF(Lines!B34="","",Lines!B34)</f>
        <v/>
      </c>
      <c r="C34" s="20"/>
      <c r="D34" s="20"/>
      <c r="E34" s="20"/>
      <c r="F34" s="20"/>
      <c r="G34" s="20"/>
      <c r="H34" s="20"/>
      <c r="I34" s="20"/>
      <c r="J34" s="20"/>
      <c r="K34" s="20"/>
      <c r="L34" s="20"/>
      <c r="M34" s="20"/>
      <c r="N34" s="20"/>
      <c r="O34" s="24" t="n">
        <f aca="false">SUM(C34:N34)</f>
        <v>0</v>
      </c>
    </row>
    <row r="35" customFormat="false" ht="15" hidden="false" customHeight="false" outlineLevel="0" collapsed="false">
      <c r="A35" s="11" t="str">
        <f aca="false">IF(Lines!A35="","",Lines!A35)</f>
        <v/>
      </c>
      <c r="B35" s="11" t="str">
        <f aca="false">IF(Lines!B35="","",Lines!B35)</f>
        <v/>
      </c>
      <c r="C35" s="20"/>
      <c r="D35" s="20"/>
      <c r="E35" s="20"/>
      <c r="F35" s="20"/>
      <c r="G35" s="20"/>
      <c r="H35" s="20"/>
      <c r="I35" s="20"/>
      <c r="J35" s="20"/>
      <c r="K35" s="20"/>
      <c r="L35" s="20"/>
      <c r="M35" s="20"/>
      <c r="N35" s="20"/>
      <c r="O35" s="24" t="n">
        <f aca="false">SUM(C35:N35)</f>
        <v>0</v>
      </c>
    </row>
    <row r="36" customFormat="false" ht="15" hidden="false" customHeight="false" outlineLevel="0" collapsed="false">
      <c r="A36" s="11" t="str">
        <f aca="false">IF(Lines!A36="","",Lines!A36)</f>
        <v/>
      </c>
      <c r="B36" s="11" t="str">
        <f aca="false">IF(Lines!B36="","",Lines!B36)</f>
        <v/>
      </c>
      <c r="C36" s="20"/>
      <c r="D36" s="20"/>
      <c r="E36" s="20"/>
      <c r="F36" s="20"/>
      <c r="G36" s="20"/>
      <c r="H36" s="20"/>
      <c r="I36" s="20"/>
      <c r="J36" s="20"/>
      <c r="K36" s="20"/>
      <c r="L36" s="20"/>
      <c r="M36" s="20"/>
      <c r="N36" s="20"/>
      <c r="O36" s="24" t="n">
        <f aca="false">SUM(C36:N36)</f>
        <v>0</v>
      </c>
    </row>
    <row r="37" customFormat="false" ht="15" hidden="false" customHeight="false" outlineLevel="0" collapsed="false">
      <c r="A37" s="11" t="str">
        <f aca="false">IF(Lines!A37="","",Lines!A37)</f>
        <v/>
      </c>
      <c r="B37" s="11" t="str">
        <f aca="false">IF(Lines!B37="","",Lines!B37)</f>
        <v/>
      </c>
      <c r="C37" s="20"/>
      <c r="D37" s="20"/>
      <c r="E37" s="20"/>
      <c r="F37" s="20"/>
      <c r="G37" s="20"/>
      <c r="H37" s="20"/>
      <c r="I37" s="20"/>
      <c r="J37" s="20"/>
      <c r="K37" s="20"/>
      <c r="L37" s="20"/>
      <c r="M37" s="20"/>
      <c r="N37" s="20"/>
      <c r="O37" s="24" t="n">
        <f aca="false">SUM(C37:N37)</f>
        <v>0</v>
      </c>
    </row>
    <row r="38" customFormat="false" ht="15" hidden="false" customHeight="false" outlineLevel="0" collapsed="false">
      <c r="A38" s="11" t="str">
        <f aca="false">IF(Lines!A38="","",Lines!A38)</f>
        <v/>
      </c>
      <c r="B38" s="11" t="str">
        <f aca="false">IF(Lines!B38="","",Lines!B38)</f>
        <v/>
      </c>
      <c r="C38" s="20"/>
      <c r="D38" s="20"/>
      <c r="E38" s="20"/>
      <c r="F38" s="20"/>
      <c r="G38" s="20"/>
      <c r="H38" s="20"/>
      <c r="I38" s="20"/>
      <c r="J38" s="20"/>
      <c r="K38" s="20"/>
      <c r="L38" s="20"/>
      <c r="M38" s="20"/>
      <c r="N38" s="20"/>
      <c r="O38" s="24" t="n">
        <f aca="false">SUM(C38:N38)</f>
        <v>0</v>
      </c>
    </row>
    <row r="39" customFormat="false" ht="15" hidden="false" customHeight="false" outlineLevel="0" collapsed="false">
      <c r="A39" s="11" t="str">
        <f aca="false">IF(Lines!A39="","",Lines!A39)</f>
        <v/>
      </c>
      <c r="B39" s="11" t="str">
        <f aca="false">IF(Lines!B39="","",Lines!B39)</f>
        <v/>
      </c>
      <c r="C39" s="20"/>
      <c r="D39" s="20"/>
      <c r="E39" s="20"/>
      <c r="F39" s="20"/>
      <c r="G39" s="20"/>
      <c r="H39" s="20"/>
      <c r="I39" s="20"/>
      <c r="J39" s="20"/>
      <c r="K39" s="20"/>
      <c r="L39" s="20"/>
      <c r="M39" s="20"/>
      <c r="N39" s="20"/>
      <c r="O39" s="24" t="n">
        <f aca="false">SUM(C39:N39)</f>
        <v>0</v>
      </c>
    </row>
    <row r="40" customFormat="false" ht="15" hidden="false" customHeight="false" outlineLevel="0" collapsed="false">
      <c r="A40" s="11" t="str">
        <f aca="false">IF(Lines!A40="","",Lines!A40)</f>
        <v/>
      </c>
      <c r="B40" s="11" t="str">
        <f aca="false">IF(Lines!B40="","",Lines!B40)</f>
        <v/>
      </c>
      <c r="C40" s="20"/>
      <c r="D40" s="20"/>
      <c r="E40" s="20"/>
      <c r="F40" s="20"/>
      <c r="G40" s="20"/>
      <c r="H40" s="20"/>
      <c r="I40" s="20"/>
      <c r="J40" s="20"/>
      <c r="K40" s="20"/>
      <c r="L40" s="20"/>
      <c r="M40" s="20"/>
      <c r="N40" s="20"/>
      <c r="O40" s="24" t="n">
        <f aca="false">SUM(C40:N40)</f>
        <v>0</v>
      </c>
    </row>
    <row r="41" customFormat="false" ht="15" hidden="false" customHeight="false" outlineLevel="0" collapsed="false">
      <c r="A41" s="11" t="str">
        <f aca="false">IF(Lines!A41="","",Lines!A41)</f>
        <v/>
      </c>
      <c r="B41" s="11" t="str">
        <f aca="false">IF(Lines!B41="","",Lines!B41)</f>
        <v/>
      </c>
      <c r="C41" s="20"/>
      <c r="D41" s="20"/>
      <c r="E41" s="20"/>
      <c r="F41" s="20"/>
      <c r="G41" s="20"/>
      <c r="H41" s="20"/>
      <c r="I41" s="20"/>
      <c r="J41" s="20"/>
      <c r="K41" s="20"/>
      <c r="L41" s="20"/>
      <c r="M41" s="20"/>
      <c r="N41" s="20"/>
      <c r="O41" s="24" t="n">
        <f aca="false">SUM(C41:N41)</f>
        <v>0</v>
      </c>
    </row>
    <row r="42" customFormat="false" ht="15" hidden="false" customHeight="false" outlineLevel="0" collapsed="false">
      <c r="A42" s="11" t="str">
        <f aca="false">IF(Lines!A42="","",Lines!A42)</f>
        <v/>
      </c>
      <c r="B42" s="11" t="str">
        <f aca="false">IF(Lines!B42="","",Lines!B42)</f>
        <v/>
      </c>
      <c r="C42" s="20"/>
      <c r="D42" s="20"/>
      <c r="E42" s="20"/>
      <c r="F42" s="20"/>
      <c r="G42" s="20"/>
      <c r="H42" s="20"/>
      <c r="I42" s="20"/>
      <c r="J42" s="20"/>
      <c r="K42" s="20"/>
      <c r="L42" s="20"/>
      <c r="M42" s="20"/>
      <c r="N42" s="20"/>
      <c r="O42" s="24" t="n">
        <f aca="false">SUM(C42:N42)</f>
        <v>0</v>
      </c>
    </row>
    <row r="43" customFormat="false" ht="15" hidden="false" customHeight="false" outlineLevel="0" collapsed="false">
      <c r="A43" s="11" t="str">
        <f aca="false">IF(Lines!A43="","",Lines!A43)</f>
        <v/>
      </c>
      <c r="B43" s="11" t="str">
        <f aca="false">IF(Lines!B43="","",Lines!B43)</f>
        <v/>
      </c>
      <c r="C43" s="20"/>
      <c r="D43" s="20"/>
      <c r="E43" s="20"/>
      <c r="F43" s="20"/>
      <c r="G43" s="20"/>
      <c r="H43" s="20"/>
      <c r="I43" s="20"/>
      <c r="J43" s="20"/>
      <c r="K43" s="20"/>
      <c r="L43" s="20"/>
      <c r="M43" s="20"/>
      <c r="N43" s="20"/>
      <c r="O43" s="24" t="n">
        <f aca="false">SUM(C43:N43)</f>
        <v>0</v>
      </c>
    </row>
    <row r="44" customFormat="false" ht="15" hidden="false" customHeight="false" outlineLevel="0" collapsed="false">
      <c r="A44" s="11" t="str">
        <f aca="false">IF(Lines!A44="","",Lines!A44)</f>
        <v/>
      </c>
      <c r="B44" s="11" t="str">
        <f aca="false">IF(Lines!B44="","",Lines!B44)</f>
        <v/>
      </c>
      <c r="C44" s="20"/>
      <c r="D44" s="20"/>
      <c r="E44" s="20"/>
      <c r="F44" s="20"/>
      <c r="G44" s="20"/>
      <c r="H44" s="20"/>
      <c r="I44" s="20"/>
      <c r="J44" s="20"/>
      <c r="K44" s="20"/>
      <c r="L44" s="20"/>
      <c r="M44" s="20"/>
      <c r="N44" s="20"/>
      <c r="O44" s="24" t="n">
        <f aca="false">SUM(C44:N44)</f>
        <v>0</v>
      </c>
    </row>
    <row r="45" customFormat="false" ht="15" hidden="false" customHeight="false" outlineLevel="0" collapsed="false">
      <c r="A45" s="11" t="str">
        <f aca="false">IF(Lines!A45="","",Lines!A45)</f>
        <v/>
      </c>
      <c r="B45" s="11" t="str">
        <f aca="false">IF(Lines!B45="","",Lines!B45)</f>
        <v/>
      </c>
      <c r="C45" s="20"/>
      <c r="D45" s="20"/>
      <c r="E45" s="20"/>
      <c r="F45" s="20"/>
      <c r="G45" s="20"/>
      <c r="H45" s="20"/>
      <c r="I45" s="20"/>
      <c r="J45" s="20"/>
      <c r="K45" s="20"/>
      <c r="L45" s="20"/>
      <c r="M45" s="20"/>
      <c r="N45" s="20"/>
      <c r="O45" s="24" t="n">
        <f aca="false">SUM(C45:N45)</f>
        <v>0</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O4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5" topLeftCell="C6" activePane="bottomRight" state="frozen"/>
      <selection pane="topLeft" activeCell="A1" activeCellId="0" sqref="A1"/>
      <selection pane="topRight" activeCell="C1" activeCellId="0" sqref="C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15"/>
    <col collapsed="false" customWidth="true" hidden="false" outlineLevel="0" max="14" min="3" style="0" width="10"/>
    <col collapsed="false" customWidth="true" hidden="false" outlineLevel="0" max="15" min="15" style="0" width="12"/>
  </cols>
  <sheetData>
    <row r="1" customFormat="false" ht="17.35" hidden="false" customHeight="false" outlineLevel="0" collapsed="false">
      <c r="A1" s="15" t="s">
        <v>76</v>
      </c>
    </row>
    <row r="2" customFormat="false" ht="15" hidden="false" customHeight="false" outlineLevel="0" collapsed="false">
      <c r="A2" s="16" t="s">
        <v>46</v>
      </c>
    </row>
    <row r="3" customFormat="false" ht="15" hidden="false" customHeight="false" outlineLevel="0" collapsed="false">
      <c r="A3" s="2" t="s">
        <v>77</v>
      </c>
    </row>
    <row r="4" customFormat="false" ht="15" hidden="false" customHeight="false" outlineLevel="0" collapsed="false">
      <c r="C4" s="22" t="n">
        <v>1</v>
      </c>
      <c r="D4" s="22" t="n">
        <v>2</v>
      </c>
      <c r="E4" s="22" t="n">
        <v>3</v>
      </c>
      <c r="F4" s="22" t="n">
        <v>4</v>
      </c>
      <c r="G4" s="22" t="n">
        <v>5</v>
      </c>
      <c r="H4" s="22" t="n">
        <v>6</v>
      </c>
      <c r="I4" s="22" t="n">
        <v>7</v>
      </c>
      <c r="J4" s="22" t="n">
        <v>8</v>
      </c>
      <c r="K4" s="22" t="n">
        <v>9</v>
      </c>
      <c r="L4" s="22" t="n">
        <v>10</v>
      </c>
      <c r="M4" s="22" t="n">
        <v>11</v>
      </c>
      <c r="N4" s="22" t="n">
        <v>12</v>
      </c>
    </row>
    <row r="5" customFormat="false" ht="30" hidden="false" customHeight="true" outlineLevel="0" collapsed="false">
      <c r="A5" s="21" t="s">
        <v>55</v>
      </c>
      <c r="B5" s="21" t="s">
        <v>56</v>
      </c>
      <c r="C5" s="23" t="n">
        <f aca="false">EDATE(Settings!$C$5,0)</f>
        <v>46113</v>
      </c>
      <c r="D5" s="23" t="n">
        <f aca="false">EDATE(Settings!$C$5,1)</f>
        <v>46143</v>
      </c>
      <c r="E5" s="23" t="n">
        <f aca="false">EDATE(Settings!$C$5,2)</f>
        <v>46174</v>
      </c>
      <c r="F5" s="23" t="n">
        <f aca="false">EDATE(Settings!$C$5,3)</f>
        <v>46204</v>
      </c>
      <c r="G5" s="23" t="n">
        <f aca="false">EDATE(Settings!$C$5,4)</f>
        <v>46235</v>
      </c>
      <c r="H5" s="23" t="n">
        <f aca="false">EDATE(Settings!$C$5,5)</f>
        <v>46266</v>
      </c>
      <c r="I5" s="23" t="n">
        <f aca="false">EDATE(Settings!$C$5,6)</f>
        <v>46296</v>
      </c>
      <c r="J5" s="23" t="n">
        <f aca="false">EDATE(Settings!$C$5,7)</f>
        <v>46327</v>
      </c>
      <c r="K5" s="23" t="n">
        <f aca="false">EDATE(Settings!$C$5,8)</f>
        <v>46357</v>
      </c>
      <c r="L5" s="23" t="n">
        <f aca="false">EDATE(Settings!$C$5,9)</f>
        <v>46388</v>
      </c>
      <c r="M5" s="23" t="n">
        <f aca="false">EDATE(Settings!$C$5,10)</f>
        <v>46419</v>
      </c>
      <c r="N5" s="23" t="n">
        <f aca="false">EDATE(Settings!$C$5,11)</f>
        <v>46447</v>
      </c>
      <c r="O5" s="21" t="s">
        <v>75</v>
      </c>
    </row>
    <row r="6" customFormat="false" ht="15" hidden="false" customHeight="false" outlineLevel="0" collapsed="false">
      <c r="A6" s="11" t="str">
        <f aca="false">IF(Lines!A6="","",Lines!A6)</f>
        <v>Toll revenue</v>
      </c>
      <c r="B6" s="11" t="str">
        <f aca="false">IF(Lines!B6="","",Lines!B6)</f>
        <v>Revenue</v>
      </c>
      <c r="C6" s="20" t="n">
        <v>2377.1</v>
      </c>
      <c r="D6" s="20" t="n">
        <v>2477.3</v>
      </c>
      <c r="E6" s="20" t="n">
        <v>2447.4</v>
      </c>
      <c r="F6" s="20" t="n">
        <v>2145.2</v>
      </c>
      <c r="G6" s="20" t="n">
        <v>2283.6</v>
      </c>
      <c r="H6" s="20" t="n">
        <v>2515.2</v>
      </c>
      <c r="I6" s="20"/>
      <c r="J6" s="20"/>
      <c r="K6" s="20"/>
      <c r="L6" s="20"/>
      <c r="M6" s="20"/>
      <c r="N6" s="20"/>
      <c r="O6" s="24" t="n">
        <f aca="false">SUM(C6:N6)</f>
        <v>14245.8</v>
      </c>
    </row>
    <row r="7" customFormat="false" ht="15" hidden="false" customHeight="false" outlineLevel="0" collapsed="false">
      <c r="A7" s="11" t="str">
        <f aca="false">IF(Lines!A7="","",Lines!A7)</f>
        <v>Other operating income (advertising, wayside)</v>
      </c>
      <c r="B7" s="11" t="str">
        <f aca="false">IF(Lines!B7="","",Lines!B7)</f>
        <v>Revenue</v>
      </c>
      <c r="C7" s="20" t="n">
        <v>56.2</v>
      </c>
      <c r="D7" s="20" t="n">
        <v>61.3</v>
      </c>
      <c r="E7" s="20" t="n">
        <v>57.9</v>
      </c>
      <c r="F7" s="20" t="n">
        <v>57.2</v>
      </c>
      <c r="G7" s="20" t="n">
        <v>52.4</v>
      </c>
      <c r="H7" s="20" t="n">
        <v>59.4</v>
      </c>
      <c r="I7" s="20"/>
      <c r="J7" s="20"/>
      <c r="K7" s="20"/>
      <c r="L7" s="20"/>
      <c r="M7" s="20"/>
      <c r="N7" s="20"/>
      <c r="O7" s="24" t="n">
        <f aca="false">SUM(C7:N7)</f>
        <v>344.4</v>
      </c>
    </row>
    <row r="8" customFormat="false" ht="15" hidden="false" customHeight="false" outlineLevel="0" collapsed="false">
      <c r="A8" s="11" t="str">
        <f aca="false">IF(Lines!A8="","",Lines!A8)</f>
        <v>Treasury income</v>
      </c>
      <c r="B8" s="11" t="str">
        <f aca="false">IF(Lines!B8="","",Lines!B8)</f>
        <v>Revenue</v>
      </c>
      <c r="C8" s="20" t="n">
        <v>23</v>
      </c>
      <c r="D8" s="20" t="n">
        <v>27.1</v>
      </c>
      <c r="E8" s="20" t="n">
        <v>24.4</v>
      </c>
      <c r="F8" s="20" t="n">
        <v>20.4</v>
      </c>
      <c r="G8" s="20" t="n">
        <v>26</v>
      </c>
      <c r="H8" s="20" t="n">
        <v>28.1</v>
      </c>
      <c r="I8" s="20"/>
      <c r="J8" s="20"/>
      <c r="K8" s="20"/>
      <c r="L8" s="20"/>
      <c r="M8" s="20"/>
      <c r="N8" s="20"/>
      <c r="O8" s="24" t="n">
        <f aca="false">SUM(C8:N8)</f>
        <v>149</v>
      </c>
    </row>
    <row r="9" customFormat="false" ht="15" hidden="false" customHeight="false" outlineLevel="0" collapsed="false">
      <c r="A9" s="11" t="str">
        <f aca="false">IF(Lines!A9="","",Lines!A9)</f>
        <v>O&amp;M contractor cost</v>
      </c>
      <c r="B9" s="11" t="str">
        <f aca="false">IF(Lines!B9="","",Lines!B9)</f>
        <v>Operating cost</v>
      </c>
      <c r="C9" s="20" t="n">
        <v>432.9</v>
      </c>
      <c r="D9" s="20" t="n">
        <v>429.7</v>
      </c>
      <c r="E9" s="20" t="n">
        <v>391.2</v>
      </c>
      <c r="F9" s="20" t="n">
        <v>379.3</v>
      </c>
      <c r="G9" s="20" t="n">
        <v>422.4</v>
      </c>
      <c r="H9" s="20" t="n">
        <v>383</v>
      </c>
      <c r="I9" s="20"/>
      <c r="J9" s="20"/>
      <c r="K9" s="20"/>
      <c r="L9" s="20"/>
      <c r="M9" s="20"/>
      <c r="N9" s="20"/>
      <c r="O9" s="24" t="n">
        <f aca="false">SUM(C9:N9)</f>
        <v>2438.5</v>
      </c>
    </row>
    <row r="10" customFormat="false" ht="15" hidden="false" customHeight="false" outlineLevel="0" collapsed="false">
      <c r="A10" s="11" t="str">
        <f aca="false">IF(Lines!A10="","",Lines!A10)</f>
        <v>Employee cost</v>
      </c>
      <c r="B10" s="11" t="str">
        <f aca="false">IF(Lines!B10="","",Lines!B10)</f>
        <v>Operating cost</v>
      </c>
      <c r="C10" s="20" t="n">
        <v>103.2</v>
      </c>
      <c r="D10" s="20" t="n">
        <v>104.3</v>
      </c>
      <c r="E10" s="20" t="n">
        <v>99.7</v>
      </c>
      <c r="F10" s="20" t="n">
        <v>109.2</v>
      </c>
      <c r="G10" s="20" t="n">
        <v>108.7</v>
      </c>
      <c r="H10" s="20" t="n">
        <v>117.5</v>
      </c>
      <c r="I10" s="20"/>
      <c r="J10" s="20"/>
      <c r="K10" s="20"/>
      <c r="L10" s="20"/>
      <c r="M10" s="20"/>
      <c r="N10" s="20"/>
      <c r="O10" s="24" t="n">
        <f aca="false">SUM(C10:N10)</f>
        <v>642.6</v>
      </c>
    </row>
    <row r="11" customFormat="false" ht="15" hidden="false" customHeight="false" outlineLevel="0" collapsed="false">
      <c r="A11" s="11" t="str">
        <f aca="false">IF(Lines!A11="","",Lines!A11)</f>
        <v>Periodic / major maintenance</v>
      </c>
      <c r="B11" s="11" t="str">
        <f aca="false">IF(Lines!B11="","",Lines!B11)</f>
        <v>Operating cost</v>
      </c>
      <c r="C11" s="20" t="n">
        <v>15.4</v>
      </c>
      <c r="D11" s="20" t="n">
        <v>17.8</v>
      </c>
      <c r="E11" s="20" t="n">
        <v>300</v>
      </c>
      <c r="F11" s="20" t="n">
        <v>18.2</v>
      </c>
      <c r="G11" s="20" t="n">
        <v>14.1</v>
      </c>
      <c r="H11" s="20" t="n">
        <v>10.6</v>
      </c>
      <c r="I11" s="20"/>
      <c r="J11" s="20"/>
      <c r="K11" s="20"/>
      <c r="L11" s="20"/>
      <c r="M11" s="20"/>
      <c r="N11" s="20"/>
      <c r="O11" s="24" t="n">
        <f aca="false">SUM(C11:N11)</f>
        <v>376.1</v>
      </c>
    </row>
    <row r="12" customFormat="false" ht="15" hidden="false" customHeight="false" outlineLevel="0" collapsed="false">
      <c r="A12" s="11" t="str">
        <f aca="false">IF(Lines!A12="","",Lines!A12)</f>
        <v>Insurance</v>
      </c>
      <c r="B12" s="11" t="str">
        <f aca="false">IF(Lines!B12="","",Lines!B12)</f>
        <v>Operating cost</v>
      </c>
      <c r="C12" s="20" t="n">
        <v>38.5</v>
      </c>
      <c r="D12" s="20" t="n">
        <v>38.5</v>
      </c>
      <c r="E12" s="20" t="n">
        <v>37.4</v>
      </c>
      <c r="F12" s="20" t="n">
        <v>36.5</v>
      </c>
      <c r="G12" s="20" t="n">
        <v>33.7</v>
      </c>
      <c r="H12" s="20" t="n">
        <v>33.1</v>
      </c>
      <c r="I12" s="20"/>
      <c r="J12" s="20"/>
      <c r="K12" s="20"/>
      <c r="L12" s="20"/>
      <c r="M12" s="20"/>
      <c r="N12" s="20"/>
      <c r="O12" s="24" t="n">
        <f aca="false">SUM(C12:N12)</f>
        <v>217.7</v>
      </c>
    </row>
    <row r="13" customFormat="false" ht="15" hidden="false" customHeight="false" outlineLevel="0" collapsed="false">
      <c r="A13" s="11" t="str">
        <f aca="false">IF(Lines!A13="","",Lines!A13)</f>
        <v>Independent engineer fees</v>
      </c>
      <c r="B13" s="11" t="str">
        <f aca="false">IF(Lines!B13="","",Lines!B13)</f>
        <v>Operating cost</v>
      </c>
      <c r="C13" s="20" t="n">
        <v>11.5</v>
      </c>
      <c r="D13" s="20" t="n">
        <v>11</v>
      </c>
      <c r="E13" s="20" t="n">
        <v>12.6</v>
      </c>
      <c r="F13" s="20" t="n">
        <v>11.8</v>
      </c>
      <c r="G13" s="20" t="n">
        <v>12.8</v>
      </c>
      <c r="H13" s="20" t="n">
        <v>11.7</v>
      </c>
      <c r="I13" s="20"/>
      <c r="J13" s="20"/>
      <c r="K13" s="20"/>
      <c r="L13" s="20"/>
      <c r="M13" s="20"/>
      <c r="N13" s="20"/>
      <c r="O13" s="24" t="n">
        <f aca="false">SUM(C13:N13)</f>
        <v>71.4</v>
      </c>
    </row>
    <row r="14" customFormat="false" ht="15" hidden="false" customHeight="false" outlineLevel="0" collapsed="false">
      <c r="A14" s="11" t="str">
        <f aca="false">IF(Lines!A14="","",Lines!A14)</f>
        <v>Professional &amp; legal fees</v>
      </c>
      <c r="B14" s="11" t="str">
        <f aca="false">IF(Lines!B14="","",Lines!B14)</f>
        <v>Operating cost</v>
      </c>
      <c r="C14" s="20" t="n">
        <v>19.6</v>
      </c>
      <c r="D14" s="20" t="n">
        <v>19.3</v>
      </c>
      <c r="E14" s="20" t="n">
        <v>16.2</v>
      </c>
      <c r="F14" s="20" t="n">
        <v>17</v>
      </c>
      <c r="G14" s="20" t="n">
        <v>19.5</v>
      </c>
      <c r="H14" s="20" t="n">
        <v>17.9</v>
      </c>
      <c r="I14" s="20"/>
      <c r="J14" s="20"/>
      <c r="K14" s="20"/>
      <c r="L14" s="20"/>
      <c r="M14" s="20"/>
      <c r="N14" s="20"/>
      <c r="O14" s="24" t="n">
        <f aca="false">SUM(C14:N14)</f>
        <v>109.5</v>
      </c>
    </row>
    <row r="15" customFormat="false" ht="15" hidden="false" customHeight="false" outlineLevel="0" collapsed="false">
      <c r="A15" s="11" t="str">
        <f aca="false">IF(Lines!A15="","",Lines!A15)</f>
        <v>IT, toll system &amp; communication</v>
      </c>
      <c r="B15" s="11" t="str">
        <f aca="false">IF(Lines!B15="","",Lines!B15)</f>
        <v>Operating cost</v>
      </c>
      <c r="C15" s="20" t="n">
        <v>24.1</v>
      </c>
      <c r="D15" s="20" t="n">
        <v>21.5</v>
      </c>
      <c r="E15" s="20" t="n">
        <v>20.1</v>
      </c>
      <c r="F15" s="20" t="n">
        <v>22.6</v>
      </c>
      <c r="G15" s="20" t="n">
        <v>23.2</v>
      </c>
      <c r="H15" s="20" t="n">
        <v>21</v>
      </c>
      <c r="I15" s="20"/>
      <c r="J15" s="20"/>
      <c r="K15" s="20"/>
      <c r="L15" s="20"/>
      <c r="M15" s="20"/>
      <c r="N15" s="20"/>
      <c r="O15" s="24" t="n">
        <f aca="false">SUM(C15:N15)</f>
        <v>132.5</v>
      </c>
    </row>
    <row r="16" customFormat="false" ht="15" hidden="false" customHeight="false" outlineLevel="0" collapsed="false">
      <c r="A16" s="11" t="str">
        <f aca="false">IF(Lines!A16="","",Lines!A16)</f>
        <v>Administration &amp; general</v>
      </c>
      <c r="B16" s="11" t="str">
        <f aca="false">IF(Lines!B16="","",Lines!B16)</f>
        <v>Operating cost</v>
      </c>
      <c r="C16" s="20" t="n">
        <v>27.5</v>
      </c>
      <c r="D16" s="20" t="n">
        <v>29</v>
      </c>
      <c r="E16" s="20" t="n">
        <v>32.8</v>
      </c>
      <c r="F16" s="20" t="n">
        <v>31.5</v>
      </c>
      <c r="G16" s="20" t="n">
        <v>27.7</v>
      </c>
      <c r="H16" s="20" t="n">
        <v>28.5</v>
      </c>
      <c r="I16" s="20"/>
      <c r="J16" s="20"/>
      <c r="K16" s="20"/>
      <c r="L16" s="20"/>
      <c r="M16" s="20"/>
      <c r="N16" s="20"/>
      <c r="O16" s="24" t="n">
        <f aca="false">SUM(C16:N16)</f>
        <v>177</v>
      </c>
    </row>
    <row r="17" customFormat="false" ht="15" hidden="false" customHeight="false" outlineLevel="0" collapsed="false">
      <c r="A17" s="11" t="str">
        <f aca="false">IF(Lines!A17="","",Lines!A17)</f>
        <v>Depreciation &amp; amortisation</v>
      </c>
      <c r="B17" s="11" t="str">
        <f aca="false">IF(Lines!B17="","",Lines!B17)</f>
        <v>Below EBITDA</v>
      </c>
      <c r="C17" s="20" t="n">
        <v>478.5</v>
      </c>
      <c r="D17" s="20" t="n">
        <v>474.2</v>
      </c>
      <c r="E17" s="20" t="n">
        <v>550.9</v>
      </c>
      <c r="F17" s="20" t="n">
        <v>486.5</v>
      </c>
      <c r="G17" s="20" t="n">
        <v>526.2</v>
      </c>
      <c r="H17" s="20" t="n">
        <v>514.5</v>
      </c>
      <c r="I17" s="20"/>
      <c r="J17" s="20"/>
      <c r="K17" s="20"/>
      <c r="L17" s="20"/>
      <c r="M17" s="20"/>
      <c r="N17" s="20"/>
      <c r="O17" s="24" t="n">
        <f aca="false">SUM(C17:N17)</f>
        <v>3030.8</v>
      </c>
    </row>
    <row r="18" customFormat="false" ht="15" hidden="false" customHeight="false" outlineLevel="0" collapsed="false">
      <c r="A18" s="11" t="str">
        <f aca="false">IF(Lines!A18="","",Lines!A18)</f>
        <v>Finance cost</v>
      </c>
      <c r="B18" s="11" t="str">
        <f aca="false">IF(Lines!B18="","",Lines!B18)</f>
        <v>Below EBITDA</v>
      </c>
      <c r="C18" s="20" t="n">
        <v>731.7</v>
      </c>
      <c r="D18" s="20" t="n">
        <v>816.2</v>
      </c>
      <c r="E18" s="20" t="n">
        <v>722.4</v>
      </c>
      <c r="F18" s="20" t="n">
        <v>802.4</v>
      </c>
      <c r="G18" s="20" t="n">
        <v>720.2</v>
      </c>
      <c r="H18" s="20" t="n">
        <v>767.6</v>
      </c>
      <c r="I18" s="20"/>
      <c r="J18" s="20"/>
      <c r="K18" s="20"/>
      <c r="L18" s="20"/>
      <c r="M18" s="20"/>
      <c r="N18" s="20"/>
      <c r="O18" s="24" t="n">
        <f aca="false">SUM(C18:N18)</f>
        <v>4560.5</v>
      </c>
    </row>
    <row r="19" customFormat="false" ht="15" hidden="false" customHeight="false" outlineLevel="0" collapsed="false">
      <c r="A19" s="11" t="str">
        <f aca="false">IF(Lines!A19="","",Lines!A19)</f>
        <v/>
      </c>
      <c r="B19" s="11" t="str">
        <f aca="false">IF(Lines!B19="","",Lines!B19)</f>
        <v/>
      </c>
      <c r="C19" s="20"/>
      <c r="D19" s="20"/>
      <c r="E19" s="20"/>
      <c r="F19" s="20"/>
      <c r="G19" s="20"/>
      <c r="H19" s="20"/>
      <c r="I19" s="20"/>
      <c r="J19" s="20"/>
      <c r="K19" s="20"/>
      <c r="L19" s="20"/>
      <c r="M19" s="20"/>
      <c r="N19" s="20"/>
      <c r="O19" s="24" t="n">
        <f aca="false">SUM(C19:N19)</f>
        <v>0</v>
      </c>
    </row>
    <row r="20" customFormat="false" ht="15" hidden="false" customHeight="false" outlineLevel="0" collapsed="false">
      <c r="A20" s="11" t="str">
        <f aca="false">IF(Lines!A20="","",Lines!A20)</f>
        <v/>
      </c>
      <c r="B20" s="11" t="str">
        <f aca="false">IF(Lines!B20="","",Lines!B20)</f>
        <v/>
      </c>
      <c r="C20" s="20"/>
      <c r="D20" s="20"/>
      <c r="E20" s="20"/>
      <c r="F20" s="20"/>
      <c r="G20" s="20"/>
      <c r="H20" s="20"/>
      <c r="I20" s="20"/>
      <c r="J20" s="20"/>
      <c r="K20" s="20"/>
      <c r="L20" s="20"/>
      <c r="M20" s="20"/>
      <c r="N20" s="20"/>
      <c r="O20" s="24" t="n">
        <f aca="false">SUM(C20:N20)</f>
        <v>0</v>
      </c>
    </row>
    <row r="21" customFormat="false" ht="15" hidden="false" customHeight="false" outlineLevel="0" collapsed="false">
      <c r="A21" s="11" t="str">
        <f aca="false">IF(Lines!A21="","",Lines!A21)</f>
        <v/>
      </c>
      <c r="B21" s="11" t="str">
        <f aca="false">IF(Lines!B21="","",Lines!B21)</f>
        <v/>
      </c>
      <c r="C21" s="20"/>
      <c r="D21" s="20"/>
      <c r="E21" s="20"/>
      <c r="F21" s="20"/>
      <c r="G21" s="20"/>
      <c r="H21" s="20"/>
      <c r="I21" s="20"/>
      <c r="J21" s="20"/>
      <c r="K21" s="20"/>
      <c r="L21" s="20"/>
      <c r="M21" s="20"/>
      <c r="N21" s="20"/>
      <c r="O21" s="24" t="n">
        <f aca="false">SUM(C21:N21)</f>
        <v>0</v>
      </c>
    </row>
    <row r="22" customFormat="false" ht="15" hidden="false" customHeight="false" outlineLevel="0" collapsed="false">
      <c r="A22" s="11" t="str">
        <f aca="false">IF(Lines!A22="","",Lines!A22)</f>
        <v/>
      </c>
      <c r="B22" s="11" t="str">
        <f aca="false">IF(Lines!B22="","",Lines!B22)</f>
        <v/>
      </c>
      <c r="C22" s="20"/>
      <c r="D22" s="20"/>
      <c r="E22" s="20"/>
      <c r="F22" s="20"/>
      <c r="G22" s="20"/>
      <c r="H22" s="20"/>
      <c r="I22" s="20"/>
      <c r="J22" s="20"/>
      <c r="K22" s="20"/>
      <c r="L22" s="20"/>
      <c r="M22" s="20"/>
      <c r="N22" s="20"/>
      <c r="O22" s="24" t="n">
        <f aca="false">SUM(C22:N22)</f>
        <v>0</v>
      </c>
    </row>
    <row r="23" customFormat="false" ht="15" hidden="false" customHeight="false" outlineLevel="0" collapsed="false">
      <c r="A23" s="11" t="str">
        <f aca="false">IF(Lines!A23="","",Lines!A23)</f>
        <v/>
      </c>
      <c r="B23" s="11" t="str">
        <f aca="false">IF(Lines!B23="","",Lines!B23)</f>
        <v/>
      </c>
      <c r="C23" s="20"/>
      <c r="D23" s="20"/>
      <c r="E23" s="20"/>
      <c r="F23" s="20"/>
      <c r="G23" s="20"/>
      <c r="H23" s="20"/>
      <c r="I23" s="20"/>
      <c r="J23" s="20"/>
      <c r="K23" s="20"/>
      <c r="L23" s="20"/>
      <c r="M23" s="20"/>
      <c r="N23" s="20"/>
      <c r="O23" s="24" t="n">
        <f aca="false">SUM(C23:N23)</f>
        <v>0</v>
      </c>
    </row>
    <row r="24" customFormat="false" ht="15" hidden="false" customHeight="false" outlineLevel="0" collapsed="false">
      <c r="A24" s="11" t="str">
        <f aca="false">IF(Lines!A24="","",Lines!A24)</f>
        <v/>
      </c>
      <c r="B24" s="11" t="str">
        <f aca="false">IF(Lines!B24="","",Lines!B24)</f>
        <v/>
      </c>
      <c r="C24" s="20"/>
      <c r="D24" s="20"/>
      <c r="E24" s="20"/>
      <c r="F24" s="20"/>
      <c r="G24" s="20"/>
      <c r="H24" s="20"/>
      <c r="I24" s="20"/>
      <c r="J24" s="20"/>
      <c r="K24" s="20"/>
      <c r="L24" s="20"/>
      <c r="M24" s="20"/>
      <c r="N24" s="20"/>
      <c r="O24" s="24" t="n">
        <f aca="false">SUM(C24:N24)</f>
        <v>0</v>
      </c>
    </row>
    <row r="25" customFormat="false" ht="15" hidden="false" customHeight="false" outlineLevel="0" collapsed="false">
      <c r="A25" s="11" t="str">
        <f aca="false">IF(Lines!A25="","",Lines!A25)</f>
        <v/>
      </c>
      <c r="B25" s="11" t="str">
        <f aca="false">IF(Lines!B25="","",Lines!B25)</f>
        <v/>
      </c>
      <c r="C25" s="20"/>
      <c r="D25" s="20"/>
      <c r="E25" s="20"/>
      <c r="F25" s="20"/>
      <c r="G25" s="20"/>
      <c r="H25" s="20"/>
      <c r="I25" s="20"/>
      <c r="J25" s="20"/>
      <c r="K25" s="20"/>
      <c r="L25" s="20"/>
      <c r="M25" s="20"/>
      <c r="N25" s="20"/>
      <c r="O25" s="24" t="n">
        <f aca="false">SUM(C25:N25)</f>
        <v>0</v>
      </c>
    </row>
    <row r="26" customFormat="false" ht="15" hidden="false" customHeight="false" outlineLevel="0" collapsed="false">
      <c r="A26" s="11" t="str">
        <f aca="false">IF(Lines!A26="","",Lines!A26)</f>
        <v/>
      </c>
      <c r="B26" s="11" t="str">
        <f aca="false">IF(Lines!B26="","",Lines!B26)</f>
        <v/>
      </c>
      <c r="C26" s="20"/>
      <c r="D26" s="20"/>
      <c r="E26" s="20"/>
      <c r="F26" s="20"/>
      <c r="G26" s="20"/>
      <c r="H26" s="20"/>
      <c r="I26" s="20"/>
      <c r="J26" s="20"/>
      <c r="K26" s="20"/>
      <c r="L26" s="20"/>
      <c r="M26" s="20"/>
      <c r="N26" s="20"/>
      <c r="O26" s="24" t="n">
        <f aca="false">SUM(C26:N26)</f>
        <v>0</v>
      </c>
    </row>
    <row r="27" customFormat="false" ht="15" hidden="false" customHeight="false" outlineLevel="0" collapsed="false">
      <c r="A27" s="11" t="str">
        <f aca="false">IF(Lines!A27="","",Lines!A27)</f>
        <v/>
      </c>
      <c r="B27" s="11" t="str">
        <f aca="false">IF(Lines!B27="","",Lines!B27)</f>
        <v/>
      </c>
      <c r="C27" s="20"/>
      <c r="D27" s="20"/>
      <c r="E27" s="20"/>
      <c r="F27" s="20"/>
      <c r="G27" s="20"/>
      <c r="H27" s="20"/>
      <c r="I27" s="20"/>
      <c r="J27" s="20"/>
      <c r="K27" s="20"/>
      <c r="L27" s="20"/>
      <c r="M27" s="20"/>
      <c r="N27" s="20"/>
      <c r="O27" s="24" t="n">
        <f aca="false">SUM(C27:N27)</f>
        <v>0</v>
      </c>
    </row>
    <row r="28" customFormat="false" ht="15" hidden="false" customHeight="false" outlineLevel="0" collapsed="false">
      <c r="A28" s="11" t="str">
        <f aca="false">IF(Lines!A28="","",Lines!A28)</f>
        <v/>
      </c>
      <c r="B28" s="11" t="str">
        <f aca="false">IF(Lines!B28="","",Lines!B28)</f>
        <v/>
      </c>
      <c r="C28" s="20"/>
      <c r="D28" s="20"/>
      <c r="E28" s="20"/>
      <c r="F28" s="20"/>
      <c r="G28" s="20"/>
      <c r="H28" s="20"/>
      <c r="I28" s="20"/>
      <c r="J28" s="20"/>
      <c r="K28" s="20"/>
      <c r="L28" s="20"/>
      <c r="M28" s="20"/>
      <c r="N28" s="20"/>
      <c r="O28" s="24" t="n">
        <f aca="false">SUM(C28:N28)</f>
        <v>0</v>
      </c>
    </row>
    <row r="29" customFormat="false" ht="15" hidden="false" customHeight="false" outlineLevel="0" collapsed="false">
      <c r="A29" s="11" t="str">
        <f aca="false">IF(Lines!A29="","",Lines!A29)</f>
        <v/>
      </c>
      <c r="B29" s="11" t="str">
        <f aca="false">IF(Lines!B29="","",Lines!B29)</f>
        <v/>
      </c>
      <c r="C29" s="20"/>
      <c r="D29" s="20"/>
      <c r="E29" s="20"/>
      <c r="F29" s="20"/>
      <c r="G29" s="20"/>
      <c r="H29" s="20"/>
      <c r="I29" s="20"/>
      <c r="J29" s="20"/>
      <c r="K29" s="20"/>
      <c r="L29" s="20"/>
      <c r="M29" s="20"/>
      <c r="N29" s="20"/>
      <c r="O29" s="24" t="n">
        <f aca="false">SUM(C29:N29)</f>
        <v>0</v>
      </c>
    </row>
    <row r="30" customFormat="false" ht="15" hidden="false" customHeight="false" outlineLevel="0" collapsed="false">
      <c r="A30" s="11" t="str">
        <f aca="false">IF(Lines!A30="","",Lines!A30)</f>
        <v/>
      </c>
      <c r="B30" s="11" t="str">
        <f aca="false">IF(Lines!B30="","",Lines!B30)</f>
        <v/>
      </c>
      <c r="C30" s="20"/>
      <c r="D30" s="20"/>
      <c r="E30" s="20"/>
      <c r="F30" s="20"/>
      <c r="G30" s="20"/>
      <c r="H30" s="20"/>
      <c r="I30" s="20"/>
      <c r="J30" s="20"/>
      <c r="K30" s="20"/>
      <c r="L30" s="20"/>
      <c r="M30" s="20"/>
      <c r="N30" s="20"/>
      <c r="O30" s="24" t="n">
        <f aca="false">SUM(C30:N30)</f>
        <v>0</v>
      </c>
    </row>
    <row r="31" customFormat="false" ht="15" hidden="false" customHeight="false" outlineLevel="0" collapsed="false">
      <c r="A31" s="11" t="str">
        <f aca="false">IF(Lines!A31="","",Lines!A31)</f>
        <v/>
      </c>
      <c r="B31" s="11" t="str">
        <f aca="false">IF(Lines!B31="","",Lines!B31)</f>
        <v/>
      </c>
      <c r="C31" s="20"/>
      <c r="D31" s="20"/>
      <c r="E31" s="20"/>
      <c r="F31" s="20"/>
      <c r="G31" s="20"/>
      <c r="H31" s="20"/>
      <c r="I31" s="20"/>
      <c r="J31" s="20"/>
      <c r="K31" s="20"/>
      <c r="L31" s="20"/>
      <c r="M31" s="20"/>
      <c r="N31" s="20"/>
      <c r="O31" s="24" t="n">
        <f aca="false">SUM(C31:N31)</f>
        <v>0</v>
      </c>
    </row>
    <row r="32" customFormat="false" ht="15" hidden="false" customHeight="false" outlineLevel="0" collapsed="false">
      <c r="A32" s="11" t="str">
        <f aca="false">IF(Lines!A32="","",Lines!A32)</f>
        <v/>
      </c>
      <c r="B32" s="11" t="str">
        <f aca="false">IF(Lines!B32="","",Lines!B32)</f>
        <v/>
      </c>
      <c r="C32" s="20"/>
      <c r="D32" s="20"/>
      <c r="E32" s="20"/>
      <c r="F32" s="20"/>
      <c r="G32" s="20"/>
      <c r="H32" s="20"/>
      <c r="I32" s="20"/>
      <c r="J32" s="20"/>
      <c r="K32" s="20"/>
      <c r="L32" s="20"/>
      <c r="M32" s="20"/>
      <c r="N32" s="20"/>
      <c r="O32" s="24" t="n">
        <f aca="false">SUM(C32:N32)</f>
        <v>0</v>
      </c>
    </row>
    <row r="33" customFormat="false" ht="15" hidden="false" customHeight="false" outlineLevel="0" collapsed="false">
      <c r="A33" s="11" t="str">
        <f aca="false">IF(Lines!A33="","",Lines!A33)</f>
        <v/>
      </c>
      <c r="B33" s="11" t="str">
        <f aca="false">IF(Lines!B33="","",Lines!B33)</f>
        <v/>
      </c>
      <c r="C33" s="20"/>
      <c r="D33" s="20"/>
      <c r="E33" s="20"/>
      <c r="F33" s="20"/>
      <c r="G33" s="20"/>
      <c r="H33" s="20"/>
      <c r="I33" s="20"/>
      <c r="J33" s="20"/>
      <c r="K33" s="20"/>
      <c r="L33" s="20"/>
      <c r="M33" s="20"/>
      <c r="N33" s="20"/>
      <c r="O33" s="24" t="n">
        <f aca="false">SUM(C33:N33)</f>
        <v>0</v>
      </c>
    </row>
    <row r="34" customFormat="false" ht="15" hidden="false" customHeight="false" outlineLevel="0" collapsed="false">
      <c r="A34" s="11" t="str">
        <f aca="false">IF(Lines!A34="","",Lines!A34)</f>
        <v/>
      </c>
      <c r="B34" s="11" t="str">
        <f aca="false">IF(Lines!B34="","",Lines!B34)</f>
        <v/>
      </c>
      <c r="C34" s="20"/>
      <c r="D34" s="20"/>
      <c r="E34" s="20"/>
      <c r="F34" s="20"/>
      <c r="G34" s="20"/>
      <c r="H34" s="20"/>
      <c r="I34" s="20"/>
      <c r="J34" s="20"/>
      <c r="K34" s="20"/>
      <c r="L34" s="20"/>
      <c r="M34" s="20"/>
      <c r="N34" s="20"/>
      <c r="O34" s="24" t="n">
        <f aca="false">SUM(C34:N34)</f>
        <v>0</v>
      </c>
    </row>
    <row r="35" customFormat="false" ht="15" hidden="false" customHeight="false" outlineLevel="0" collapsed="false">
      <c r="A35" s="11" t="str">
        <f aca="false">IF(Lines!A35="","",Lines!A35)</f>
        <v/>
      </c>
      <c r="B35" s="11" t="str">
        <f aca="false">IF(Lines!B35="","",Lines!B35)</f>
        <v/>
      </c>
      <c r="C35" s="20"/>
      <c r="D35" s="20"/>
      <c r="E35" s="20"/>
      <c r="F35" s="20"/>
      <c r="G35" s="20"/>
      <c r="H35" s="20"/>
      <c r="I35" s="20"/>
      <c r="J35" s="20"/>
      <c r="K35" s="20"/>
      <c r="L35" s="20"/>
      <c r="M35" s="20"/>
      <c r="N35" s="20"/>
      <c r="O35" s="24" t="n">
        <f aca="false">SUM(C35:N35)</f>
        <v>0</v>
      </c>
    </row>
    <row r="36" customFormat="false" ht="15" hidden="false" customHeight="false" outlineLevel="0" collapsed="false">
      <c r="A36" s="11" t="str">
        <f aca="false">IF(Lines!A36="","",Lines!A36)</f>
        <v/>
      </c>
      <c r="B36" s="11" t="str">
        <f aca="false">IF(Lines!B36="","",Lines!B36)</f>
        <v/>
      </c>
      <c r="C36" s="20"/>
      <c r="D36" s="20"/>
      <c r="E36" s="20"/>
      <c r="F36" s="20"/>
      <c r="G36" s="20"/>
      <c r="H36" s="20"/>
      <c r="I36" s="20"/>
      <c r="J36" s="20"/>
      <c r="K36" s="20"/>
      <c r="L36" s="20"/>
      <c r="M36" s="20"/>
      <c r="N36" s="20"/>
      <c r="O36" s="24" t="n">
        <f aca="false">SUM(C36:N36)</f>
        <v>0</v>
      </c>
    </row>
    <row r="37" customFormat="false" ht="15" hidden="false" customHeight="false" outlineLevel="0" collapsed="false">
      <c r="A37" s="11" t="str">
        <f aca="false">IF(Lines!A37="","",Lines!A37)</f>
        <v/>
      </c>
      <c r="B37" s="11" t="str">
        <f aca="false">IF(Lines!B37="","",Lines!B37)</f>
        <v/>
      </c>
      <c r="C37" s="20"/>
      <c r="D37" s="20"/>
      <c r="E37" s="20"/>
      <c r="F37" s="20"/>
      <c r="G37" s="20"/>
      <c r="H37" s="20"/>
      <c r="I37" s="20"/>
      <c r="J37" s="20"/>
      <c r="K37" s="20"/>
      <c r="L37" s="20"/>
      <c r="M37" s="20"/>
      <c r="N37" s="20"/>
      <c r="O37" s="24" t="n">
        <f aca="false">SUM(C37:N37)</f>
        <v>0</v>
      </c>
    </row>
    <row r="38" customFormat="false" ht="15" hidden="false" customHeight="false" outlineLevel="0" collapsed="false">
      <c r="A38" s="11" t="str">
        <f aca="false">IF(Lines!A38="","",Lines!A38)</f>
        <v/>
      </c>
      <c r="B38" s="11" t="str">
        <f aca="false">IF(Lines!B38="","",Lines!B38)</f>
        <v/>
      </c>
      <c r="C38" s="20"/>
      <c r="D38" s="20"/>
      <c r="E38" s="20"/>
      <c r="F38" s="20"/>
      <c r="G38" s="20"/>
      <c r="H38" s="20"/>
      <c r="I38" s="20"/>
      <c r="J38" s="20"/>
      <c r="K38" s="20"/>
      <c r="L38" s="20"/>
      <c r="M38" s="20"/>
      <c r="N38" s="20"/>
      <c r="O38" s="24" t="n">
        <f aca="false">SUM(C38:N38)</f>
        <v>0</v>
      </c>
    </row>
    <row r="39" customFormat="false" ht="15" hidden="false" customHeight="false" outlineLevel="0" collapsed="false">
      <c r="A39" s="11" t="str">
        <f aca="false">IF(Lines!A39="","",Lines!A39)</f>
        <v/>
      </c>
      <c r="B39" s="11" t="str">
        <f aca="false">IF(Lines!B39="","",Lines!B39)</f>
        <v/>
      </c>
      <c r="C39" s="20"/>
      <c r="D39" s="20"/>
      <c r="E39" s="20"/>
      <c r="F39" s="20"/>
      <c r="G39" s="20"/>
      <c r="H39" s="20"/>
      <c r="I39" s="20"/>
      <c r="J39" s="20"/>
      <c r="K39" s="20"/>
      <c r="L39" s="20"/>
      <c r="M39" s="20"/>
      <c r="N39" s="20"/>
      <c r="O39" s="24" t="n">
        <f aca="false">SUM(C39:N39)</f>
        <v>0</v>
      </c>
    </row>
    <row r="40" customFormat="false" ht="15" hidden="false" customHeight="false" outlineLevel="0" collapsed="false">
      <c r="A40" s="11" t="str">
        <f aca="false">IF(Lines!A40="","",Lines!A40)</f>
        <v/>
      </c>
      <c r="B40" s="11" t="str">
        <f aca="false">IF(Lines!B40="","",Lines!B40)</f>
        <v/>
      </c>
      <c r="C40" s="20"/>
      <c r="D40" s="20"/>
      <c r="E40" s="20"/>
      <c r="F40" s="20"/>
      <c r="G40" s="20"/>
      <c r="H40" s="20"/>
      <c r="I40" s="20"/>
      <c r="J40" s="20"/>
      <c r="K40" s="20"/>
      <c r="L40" s="20"/>
      <c r="M40" s="20"/>
      <c r="N40" s="20"/>
      <c r="O40" s="24" t="n">
        <f aca="false">SUM(C40:N40)</f>
        <v>0</v>
      </c>
    </row>
    <row r="41" customFormat="false" ht="15" hidden="false" customHeight="false" outlineLevel="0" collapsed="false">
      <c r="A41" s="11" t="str">
        <f aca="false">IF(Lines!A41="","",Lines!A41)</f>
        <v/>
      </c>
      <c r="B41" s="11" t="str">
        <f aca="false">IF(Lines!B41="","",Lines!B41)</f>
        <v/>
      </c>
      <c r="C41" s="20"/>
      <c r="D41" s="20"/>
      <c r="E41" s="20"/>
      <c r="F41" s="20"/>
      <c r="G41" s="20"/>
      <c r="H41" s="20"/>
      <c r="I41" s="20"/>
      <c r="J41" s="20"/>
      <c r="K41" s="20"/>
      <c r="L41" s="20"/>
      <c r="M41" s="20"/>
      <c r="N41" s="20"/>
      <c r="O41" s="24" t="n">
        <f aca="false">SUM(C41:N41)</f>
        <v>0</v>
      </c>
    </row>
    <row r="42" customFormat="false" ht="15" hidden="false" customHeight="false" outlineLevel="0" collapsed="false">
      <c r="A42" s="11" t="str">
        <f aca="false">IF(Lines!A42="","",Lines!A42)</f>
        <v/>
      </c>
      <c r="B42" s="11" t="str">
        <f aca="false">IF(Lines!B42="","",Lines!B42)</f>
        <v/>
      </c>
      <c r="C42" s="20"/>
      <c r="D42" s="20"/>
      <c r="E42" s="20"/>
      <c r="F42" s="20"/>
      <c r="G42" s="20"/>
      <c r="H42" s="20"/>
      <c r="I42" s="20"/>
      <c r="J42" s="20"/>
      <c r="K42" s="20"/>
      <c r="L42" s="20"/>
      <c r="M42" s="20"/>
      <c r="N42" s="20"/>
      <c r="O42" s="24" t="n">
        <f aca="false">SUM(C42:N42)</f>
        <v>0</v>
      </c>
    </row>
    <row r="43" customFormat="false" ht="15" hidden="false" customHeight="false" outlineLevel="0" collapsed="false">
      <c r="A43" s="11" t="str">
        <f aca="false">IF(Lines!A43="","",Lines!A43)</f>
        <v/>
      </c>
      <c r="B43" s="11" t="str">
        <f aca="false">IF(Lines!B43="","",Lines!B43)</f>
        <v/>
      </c>
      <c r="C43" s="20"/>
      <c r="D43" s="20"/>
      <c r="E43" s="20"/>
      <c r="F43" s="20"/>
      <c r="G43" s="20"/>
      <c r="H43" s="20"/>
      <c r="I43" s="20"/>
      <c r="J43" s="20"/>
      <c r="K43" s="20"/>
      <c r="L43" s="20"/>
      <c r="M43" s="20"/>
      <c r="N43" s="20"/>
      <c r="O43" s="24" t="n">
        <f aca="false">SUM(C43:N43)</f>
        <v>0</v>
      </c>
    </row>
    <row r="44" customFormat="false" ht="15" hidden="false" customHeight="false" outlineLevel="0" collapsed="false">
      <c r="A44" s="11" t="str">
        <f aca="false">IF(Lines!A44="","",Lines!A44)</f>
        <v/>
      </c>
      <c r="B44" s="11" t="str">
        <f aca="false">IF(Lines!B44="","",Lines!B44)</f>
        <v/>
      </c>
      <c r="C44" s="20"/>
      <c r="D44" s="20"/>
      <c r="E44" s="20"/>
      <c r="F44" s="20"/>
      <c r="G44" s="20"/>
      <c r="H44" s="20"/>
      <c r="I44" s="20"/>
      <c r="J44" s="20"/>
      <c r="K44" s="20"/>
      <c r="L44" s="20"/>
      <c r="M44" s="20"/>
      <c r="N44" s="20"/>
      <c r="O44" s="24" t="n">
        <f aca="false">SUM(C44:N44)</f>
        <v>0</v>
      </c>
    </row>
    <row r="45" customFormat="false" ht="15" hidden="false" customHeight="false" outlineLevel="0" collapsed="false">
      <c r="A45" s="11" t="str">
        <f aca="false">IF(Lines!A45="","",Lines!A45)</f>
        <v/>
      </c>
      <c r="B45" s="11" t="str">
        <f aca="false">IF(Lines!B45="","",Lines!B45)</f>
        <v/>
      </c>
      <c r="C45" s="20"/>
      <c r="D45" s="20"/>
      <c r="E45" s="20"/>
      <c r="F45" s="20"/>
      <c r="G45" s="20"/>
      <c r="H45" s="20"/>
      <c r="I45" s="20"/>
      <c r="J45" s="20"/>
      <c r="K45" s="20"/>
      <c r="L45" s="20"/>
      <c r="M45" s="20"/>
      <c r="N45" s="20"/>
      <c r="O45" s="24" t="n">
        <f aca="false">SUM(C45:N45)</f>
        <v>0</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Q6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6" topLeftCell="C7" activePane="bottomRight" state="frozen"/>
      <selection pane="topLeft" activeCell="A1" activeCellId="0" sqref="A1"/>
      <selection pane="topRight" activeCell="C1" activeCellId="0" sqref="C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0" width="42"/>
    <col collapsed="false" customWidth="true" hidden="false" outlineLevel="0" max="2" min="2" style="0" width="15"/>
    <col collapsed="false" customWidth="true" hidden="false" outlineLevel="0" max="16" min="3" style="0" width="10.51"/>
    <col collapsed="false" customWidth="true" hidden="false" outlineLevel="0" max="17" min="17" style="0" width="40"/>
  </cols>
  <sheetData>
    <row r="1" customFormat="false" ht="17.35" hidden="false" customHeight="false" outlineLevel="0" collapsed="false">
      <c r="A1" s="15" t="s">
        <v>78</v>
      </c>
    </row>
    <row r="2" customFormat="false" ht="15" hidden="false" customHeight="false" outlineLevel="0" collapsed="false">
      <c r="A2" s="16" t="s">
        <v>46</v>
      </c>
    </row>
    <row r="4" customFormat="false" ht="15" hidden="false" customHeight="false" outlineLevel="0" collapsed="false">
      <c r="A4" s="25" t="str">
        <f aca="false">"Month: "&amp;TEXT(Settings!C6,"mmm-yyyy")&amp;"   |   YTD: "&amp;TEXT(Settings!C5,"mmm-yy")&amp;" to "&amp;TEXT(Settings!C6,"mmm-yy")</f>
        <v>Month: Sep-2026   |   YTD: Apr-26 to Sep-26</v>
      </c>
    </row>
    <row r="5" customFormat="false" ht="15" hidden="false" customHeight="false" outlineLevel="0" collapsed="false">
      <c r="A5" s="4"/>
      <c r="B5" s="4"/>
      <c r="C5" s="4" t="s">
        <v>79</v>
      </c>
      <c r="D5" s="4"/>
      <c r="E5" s="4"/>
      <c r="F5" s="4"/>
      <c r="G5" s="4"/>
      <c r="H5" s="4"/>
      <c r="I5" s="4" t="s">
        <v>80</v>
      </c>
      <c r="J5" s="4"/>
      <c r="K5" s="4"/>
      <c r="L5" s="4"/>
      <c r="M5" s="4"/>
      <c r="N5" s="4"/>
      <c r="O5" s="4" t="s">
        <v>81</v>
      </c>
      <c r="P5" s="4"/>
      <c r="Q5" s="4"/>
    </row>
    <row r="6" customFormat="false" ht="30" hidden="false" customHeight="true" outlineLevel="0" collapsed="false">
      <c r="A6" s="21" t="s">
        <v>55</v>
      </c>
      <c r="B6" s="21" t="s">
        <v>56</v>
      </c>
      <c r="C6" s="21" t="s">
        <v>23</v>
      </c>
      <c r="D6" s="21" t="s">
        <v>25</v>
      </c>
      <c r="E6" s="21" t="s">
        <v>82</v>
      </c>
      <c r="F6" s="21" t="s">
        <v>83</v>
      </c>
      <c r="G6" s="21" t="s">
        <v>84</v>
      </c>
      <c r="H6" s="21" t="s">
        <v>85</v>
      </c>
      <c r="I6" s="21" t="s">
        <v>23</v>
      </c>
      <c r="J6" s="21" t="s">
        <v>25</v>
      </c>
      <c r="K6" s="21" t="s">
        <v>82</v>
      </c>
      <c r="L6" s="21" t="s">
        <v>83</v>
      </c>
      <c r="M6" s="21" t="s">
        <v>84</v>
      </c>
      <c r="N6" s="21" t="s">
        <v>85</v>
      </c>
      <c r="O6" s="21" t="s">
        <v>86</v>
      </c>
      <c r="P6" s="21" t="s">
        <v>87</v>
      </c>
      <c r="Q6" s="21" t="s">
        <v>88</v>
      </c>
    </row>
    <row r="7" customFormat="false" ht="15" hidden="false" customHeight="false" outlineLevel="0" collapsed="false">
      <c r="A7" s="11" t="str">
        <f aca="false">IF(Lines!A6="","",Lines!A6)</f>
        <v>Toll revenue</v>
      </c>
      <c r="B7" s="11" t="str">
        <f aca="false">IF(Lines!B6="","",Lines!B6)</f>
        <v>Revenue</v>
      </c>
      <c r="C7" s="26" t="n">
        <f aca="false">IF($A7="",0,INDEX(Budget!$C$6:$N$6,Settings!$C$7))</f>
        <v>2472</v>
      </c>
      <c r="D7" s="26" t="n">
        <f aca="false">IF($A7="",0,INDEX(Actual!$C$6:$N$6,Settings!$C$7))</f>
        <v>2515.2</v>
      </c>
      <c r="E7" s="26" t="n">
        <f aca="false">D7-C7</f>
        <v>43.1999999999998</v>
      </c>
      <c r="F7" s="27" t="n">
        <f aca="false">IF(C7=0,0,E7/ABS(C7))</f>
        <v>0.0174757281553397</v>
      </c>
      <c r="G7" s="28" t="str">
        <f aca="false">IF(OR($A7="",E7=0),"",IF(OR($B7="Revenue",$B7="Profit")=(E7&gt;0),"F","A"))</f>
        <v>F</v>
      </c>
      <c r="H7" s="10" t="str">
        <f aca="false">IF($A7="","",IF(ABS(E7)&gt;MAX(Settings!$C$9,Settings!$C$8*ABS(C7)),"Explain",""))</f>
        <v/>
      </c>
      <c r="I7" s="26" t="n">
        <f aca="false">IF($A7="",0,SUMPRODUCT((Budget!$C$4:$N$4&lt;=Settings!$C$7)*Budget!$C$6:$N$6))</f>
        <v>14016</v>
      </c>
      <c r="J7" s="26" t="n">
        <f aca="false">IF($A7="",0,SUMPRODUCT((Actual!$C$4:$N$4&lt;=Settings!$C$7)*Actual!$C$6:$N$6))</f>
        <v>14245.8</v>
      </c>
      <c r="K7" s="26" t="n">
        <f aca="false">J7-I7</f>
        <v>229.799999999999</v>
      </c>
      <c r="L7" s="27" t="n">
        <f aca="false">IF(I7=0,0,K7/ABS(I7))</f>
        <v>0.0163955479452054</v>
      </c>
      <c r="M7" s="28" t="str">
        <f aca="false">IF(OR($A7="",K7=0),"",IF(OR($B7="Revenue",$B7="Profit")=(K7&gt;0),"F","A"))</f>
        <v>F</v>
      </c>
      <c r="N7" s="10" t="str">
        <f aca="false">IF($A7="","",IF(ABS(K7)&gt;MAX(Settings!$C$9,Settings!$C$8*ABS(I7)),"Explain",""))</f>
        <v/>
      </c>
      <c r="O7" s="29" t="n">
        <f aca="false">IF($A7="",0,Budget!O6)</f>
        <v>29088</v>
      </c>
      <c r="P7" s="26" t="n">
        <f aca="false">J7+O7-I7</f>
        <v>29317.8</v>
      </c>
      <c r="Q7" s="8"/>
    </row>
    <row r="8" customFormat="false" ht="15" hidden="false" customHeight="false" outlineLevel="0" collapsed="false">
      <c r="A8" s="11" t="str">
        <f aca="false">IF(Lines!A7="","",Lines!A7)</f>
        <v>Other operating income (advertising, wayside)</v>
      </c>
      <c r="B8" s="11" t="str">
        <f aca="false">IF(Lines!B7="","",Lines!B7)</f>
        <v>Revenue</v>
      </c>
      <c r="C8" s="26" t="n">
        <f aca="false">IF($A8="",0,INDEX(Budget!$C$7:$N$7,Settings!$C$7))</f>
        <v>61.8</v>
      </c>
      <c r="D8" s="26" t="n">
        <f aca="false">IF($A8="",0,INDEX(Actual!$C$7:$N$7,Settings!$C$7))</f>
        <v>59.4</v>
      </c>
      <c r="E8" s="26" t="n">
        <f aca="false">D8-C8</f>
        <v>-2.4</v>
      </c>
      <c r="F8" s="27" t="n">
        <f aca="false">IF(C8=0,0,E8/ABS(C8))</f>
        <v>-0.0388349514563107</v>
      </c>
      <c r="G8" s="28" t="str">
        <f aca="false">IF(OR($A8="",E8=0),"",IF(OR($B8="Revenue",$B8="Profit")=(E8&gt;0),"F","A"))</f>
        <v>A</v>
      </c>
      <c r="H8" s="10" t="str">
        <f aca="false">IF($A8="","",IF(ABS(E8)&gt;MAX(Settings!$C$9,Settings!$C$8*ABS(C8)),"Explain",""))</f>
        <v/>
      </c>
      <c r="I8" s="26" t="n">
        <f aca="false">IF($A8="",0,SUMPRODUCT((Budget!$C$4:$N$4&lt;=Settings!$C$7)*Budget!$C$7:$N$7))</f>
        <v>350.4</v>
      </c>
      <c r="J8" s="26" t="n">
        <f aca="false">IF($A8="",0,SUMPRODUCT((Actual!$C$4:$N$4&lt;=Settings!$C$7)*Actual!$C$7:$N$7))</f>
        <v>344.4</v>
      </c>
      <c r="K8" s="26" t="n">
        <f aca="false">J8-I8</f>
        <v>-6</v>
      </c>
      <c r="L8" s="27" t="n">
        <f aca="false">IF(I8=0,0,K8/ABS(I8))</f>
        <v>-0.0171232876712329</v>
      </c>
      <c r="M8" s="28" t="str">
        <f aca="false">IF(OR($A8="",K8=0),"",IF(OR($B8="Revenue",$B8="Profit")=(K8&gt;0),"F","A"))</f>
        <v>A</v>
      </c>
      <c r="N8" s="10" t="str">
        <f aca="false">IF($A8="","",IF(ABS(K8)&gt;MAX(Settings!$C$9,Settings!$C$8*ABS(I8)),"Explain",""))</f>
        <v/>
      </c>
      <c r="O8" s="29" t="n">
        <f aca="false">IF($A8="",0,Budget!O7)</f>
        <v>727.2</v>
      </c>
      <c r="P8" s="26" t="n">
        <f aca="false">J8+O8-I8</f>
        <v>721.2</v>
      </c>
      <c r="Q8" s="8"/>
    </row>
    <row r="9" customFormat="false" ht="15" hidden="false" customHeight="false" outlineLevel="0" collapsed="false">
      <c r="A9" s="11" t="str">
        <f aca="false">IF(Lines!A8="","",Lines!A8)</f>
        <v>Treasury income</v>
      </c>
      <c r="B9" s="11" t="str">
        <f aca="false">IF(Lines!B8="","",Lines!B8)</f>
        <v>Revenue</v>
      </c>
      <c r="C9" s="26" t="n">
        <f aca="false">IF($A9="",0,INDEX(Budget!$C$8:$N$8,Settings!$C$7))</f>
        <v>25.8</v>
      </c>
      <c r="D9" s="26" t="n">
        <f aca="false">IF($A9="",0,INDEX(Actual!$C$8:$N$8,Settings!$C$7))</f>
        <v>28.1</v>
      </c>
      <c r="E9" s="26" t="n">
        <f aca="false">D9-C9</f>
        <v>2.3</v>
      </c>
      <c r="F9" s="27" t="n">
        <f aca="false">IF(C9=0,0,E9/ABS(C9))</f>
        <v>0.0891472868217055</v>
      </c>
      <c r="G9" s="28" t="str">
        <f aca="false">IF(OR($A9="",E9=0),"",IF(OR($B9="Revenue",$B9="Profit")=(E9&gt;0),"F","A"))</f>
        <v>F</v>
      </c>
      <c r="H9" s="10" t="str">
        <f aca="false">IF($A9="","",IF(ABS(E9)&gt;MAX(Settings!$C$9,Settings!$C$8*ABS(C9)),"Explain",""))</f>
        <v/>
      </c>
      <c r="I9" s="26" t="n">
        <f aca="false">IF($A9="",0,SUMPRODUCT((Budget!$C$4:$N$4&lt;=Settings!$C$7)*Budget!$C$8:$N$8))</f>
        <v>146.1</v>
      </c>
      <c r="J9" s="26" t="n">
        <f aca="false">IF($A9="",0,SUMPRODUCT((Actual!$C$4:$N$4&lt;=Settings!$C$7)*Actual!$C$8:$N$8))</f>
        <v>149</v>
      </c>
      <c r="K9" s="26" t="n">
        <f aca="false">J9-I9</f>
        <v>2.90000000000001</v>
      </c>
      <c r="L9" s="27" t="n">
        <f aca="false">IF(I9=0,0,K9/ABS(I9))</f>
        <v>0.0198494182067078</v>
      </c>
      <c r="M9" s="28" t="str">
        <f aca="false">IF(OR($A9="",K9=0),"",IF(OR($B9="Revenue",$B9="Profit")=(K9&gt;0),"F","A"))</f>
        <v>F</v>
      </c>
      <c r="N9" s="10" t="str">
        <f aca="false">IF($A9="","",IF(ABS(K9)&gt;MAX(Settings!$C$9,Settings!$C$8*ABS(I9)),"Explain",""))</f>
        <v/>
      </c>
      <c r="O9" s="29" t="n">
        <f aca="false">IF($A9="",0,Budget!O8)</f>
        <v>303</v>
      </c>
      <c r="P9" s="26" t="n">
        <f aca="false">J9+O9-I9</f>
        <v>305.9</v>
      </c>
      <c r="Q9" s="8"/>
    </row>
    <row r="10" customFormat="false" ht="15" hidden="false" customHeight="false" outlineLevel="0" collapsed="false">
      <c r="A10" s="11" t="str">
        <f aca="false">IF(Lines!A9="","",Lines!A9)</f>
        <v>O&amp;M contractor cost</v>
      </c>
      <c r="B10" s="11" t="str">
        <f aca="false">IF(Lines!B9="","",Lines!B9)</f>
        <v>Operating cost</v>
      </c>
      <c r="C10" s="26" t="n">
        <f aca="false">IF($A10="",0,INDEX(Budget!$C$9:$N$9,Settings!$C$7))</f>
        <v>420</v>
      </c>
      <c r="D10" s="26" t="n">
        <f aca="false">IF($A10="",0,INDEX(Actual!$C$9:$N$9,Settings!$C$7))</f>
        <v>383</v>
      </c>
      <c r="E10" s="26" t="n">
        <f aca="false">D10-C10</f>
        <v>-37</v>
      </c>
      <c r="F10" s="27" t="n">
        <f aca="false">IF(C10=0,0,E10/ABS(C10))</f>
        <v>-0.0880952380952381</v>
      </c>
      <c r="G10" s="28" t="str">
        <f aca="false">IF(OR($A10="",E10=0),"",IF(OR($B10="Revenue",$B10="Profit")=(E10&gt;0),"F","A"))</f>
        <v>F</v>
      </c>
      <c r="H10" s="10" t="str">
        <f aca="false">IF($A10="","",IF(ABS(E10)&gt;MAX(Settings!$C$9,Settings!$C$8*ABS(C10)),"Explain",""))</f>
        <v/>
      </c>
      <c r="I10" s="26" t="n">
        <f aca="false">IF($A10="",0,SUMPRODUCT((Budget!$C$4:$N$4&lt;=Settings!$C$7)*Budget!$C$9:$N$9))</f>
        <v>2520</v>
      </c>
      <c r="J10" s="26" t="n">
        <f aca="false">IF($A10="",0,SUMPRODUCT((Actual!$C$4:$N$4&lt;=Settings!$C$7)*Actual!$C$9:$N$9))</f>
        <v>2438.5</v>
      </c>
      <c r="K10" s="26" t="n">
        <f aca="false">J10-I10</f>
        <v>-81.5</v>
      </c>
      <c r="L10" s="27" t="n">
        <f aca="false">IF(I10=0,0,K10/ABS(I10))</f>
        <v>-0.0323412698412698</v>
      </c>
      <c r="M10" s="28" t="str">
        <f aca="false">IF(OR($A10="",K10=0),"",IF(OR($B10="Revenue",$B10="Profit")=(K10&gt;0),"F","A"))</f>
        <v>F</v>
      </c>
      <c r="N10" s="10" t="str">
        <f aca="false">IF($A10="","",IF(ABS(K10)&gt;MAX(Settings!$C$9,Settings!$C$8*ABS(I10)),"Explain",""))</f>
        <v/>
      </c>
      <c r="O10" s="29" t="n">
        <f aca="false">IF($A10="",0,Budget!O9)</f>
        <v>5040</v>
      </c>
      <c r="P10" s="26" t="n">
        <f aca="false">J10+O10-I10</f>
        <v>4958.5</v>
      </c>
      <c r="Q10" s="8"/>
    </row>
    <row r="11" customFormat="false" ht="15" hidden="false" customHeight="false" outlineLevel="0" collapsed="false">
      <c r="A11" s="11" t="str">
        <f aca="false">IF(Lines!A10="","",Lines!A10)</f>
        <v>Employee cost</v>
      </c>
      <c r="B11" s="11" t="str">
        <f aca="false">IF(Lines!B10="","",Lines!B10)</f>
        <v>Operating cost</v>
      </c>
      <c r="C11" s="26" t="n">
        <f aca="false">IF($A11="",0,INDEX(Budget!$C$10:$N$10,Settings!$C$7))</f>
        <v>110</v>
      </c>
      <c r="D11" s="26" t="n">
        <f aca="false">IF($A11="",0,INDEX(Actual!$C$10:$N$10,Settings!$C$7))</f>
        <v>117.5</v>
      </c>
      <c r="E11" s="26" t="n">
        <f aca="false">D11-C11</f>
        <v>7.5</v>
      </c>
      <c r="F11" s="27" t="n">
        <f aca="false">IF(C11=0,0,E11/ABS(C11))</f>
        <v>0.0681818181818182</v>
      </c>
      <c r="G11" s="28" t="str">
        <f aca="false">IF(OR($A11="",E11=0),"",IF(OR($B11="Revenue",$B11="Profit")=(E11&gt;0),"F","A"))</f>
        <v>A</v>
      </c>
      <c r="H11" s="10" t="str">
        <f aca="false">IF($A11="","",IF(ABS(E11)&gt;MAX(Settings!$C$9,Settings!$C$8*ABS(C11)),"Explain",""))</f>
        <v/>
      </c>
      <c r="I11" s="26" t="n">
        <f aca="false">IF($A11="",0,SUMPRODUCT((Budget!$C$4:$N$4&lt;=Settings!$C$7)*Budget!$C$10:$N$10))</f>
        <v>660</v>
      </c>
      <c r="J11" s="26" t="n">
        <f aca="false">IF($A11="",0,SUMPRODUCT((Actual!$C$4:$N$4&lt;=Settings!$C$7)*Actual!$C$10:$N$10))</f>
        <v>642.6</v>
      </c>
      <c r="K11" s="26" t="n">
        <f aca="false">J11-I11</f>
        <v>-17.4</v>
      </c>
      <c r="L11" s="27" t="n">
        <f aca="false">IF(I11=0,0,K11/ABS(I11))</f>
        <v>-0.0263636363636363</v>
      </c>
      <c r="M11" s="28" t="str">
        <f aca="false">IF(OR($A11="",K11=0),"",IF(OR($B11="Revenue",$B11="Profit")=(K11&gt;0),"F","A"))</f>
        <v>F</v>
      </c>
      <c r="N11" s="10" t="str">
        <f aca="false">IF($A11="","",IF(ABS(K11)&gt;MAX(Settings!$C$9,Settings!$C$8*ABS(I11)),"Explain",""))</f>
        <v/>
      </c>
      <c r="O11" s="29" t="n">
        <f aca="false">IF($A11="",0,Budget!O10)</f>
        <v>1320</v>
      </c>
      <c r="P11" s="26" t="n">
        <f aca="false">J11+O11-I11</f>
        <v>1302.6</v>
      </c>
      <c r="Q11" s="8"/>
    </row>
    <row r="12" customFormat="false" ht="15" hidden="false" customHeight="false" outlineLevel="0" collapsed="false">
      <c r="A12" s="11" t="str">
        <f aca="false">IF(Lines!A11="","",Lines!A11)</f>
        <v>Periodic / major maintenance</v>
      </c>
      <c r="B12" s="11" t="str">
        <f aca="false">IF(Lines!B11="","",Lines!B11)</f>
        <v>Operating cost</v>
      </c>
      <c r="C12" s="26" t="n">
        <f aca="false">IF($A12="",0,INDEX(Budget!$C$11:$N$11,Settings!$C$7))</f>
        <v>0</v>
      </c>
      <c r="D12" s="26" t="n">
        <f aca="false">IF($A12="",0,INDEX(Actual!$C$11:$N$11,Settings!$C$7))</f>
        <v>10.6</v>
      </c>
      <c r="E12" s="26" t="n">
        <f aca="false">D12-C12</f>
        <v>10.6</v>
      </c>
      <c r="F12" s="27" t="n">
        <f aca="false">IF(C12=0,0,E12/ABS(C12))</f>
        <v>0</v>
      </c>
      <c r="G12" s="28" t="str">
        <f aca="false">IF(OR($A12="",E12=0),"",IF(OR($B12="Revenue",$B12="Profit")=(E12&gt;0),"F","A"))</f>
        <v>A</v>
      </c>
      <c r="H12" s="10" t="str">
        <f aca="false">IF($A12="","",IF(ABS(E12)&gt;MAX(Settings!$C$9,Settings!$C$8*ABS(C12)),"Explain",""))</f>
        <v>Explain</v>
      </c>
      <c r="I12" s="26" t="n">
        <f aca="false">IF($A12="",0,SUMPRODUCT((Budget!$C$4:$N$4&lt;=Settings!$C$7)*Budget!$C$11:$N$11))</f>
        <v>300</v>
      </c>
      <c r="J12" s="26" t="n">
        <f aca="false">IF($A12="",0,SUMPRODUCT((Actual!$C$4:$N$4&lt;=Settings!$C$7)*Actual!$C$11:$N$11))</f>
        <v>376.1</v>
      </c>
      <c r="K12" s="26" t="n">
        <f aca="false">J12-I12</f>
        <v>76.1</v>
      </c>
      <c r="L12" s="27" t="n">
        <f aca="false">IF(I12=0,0,K12/ABS(I12))</f>
        <v>0.253666666666667</v>
      </c>
      <c r="M12" s="28" t="str">
        <f aca="false">IF(OR($A12="",K12=0),"",IF(OR($B12="Revenue",$B12="Profit")=(K12&gt;0),"F","A"))</f>
        <v>A</v>
      </c>
      <c r="N12" s="10" t="str">
        <f aca="false">IF($A12="","",IF(ABS(K12)&gt;MAX(Settings!$C$9,Settings!$C$8*ABS(I12)),"Explain",""))</f>
        <v>Explain</v>
      </c>
      <c r="O12" s="29" t="n">
        <f aca="false">IF($A12="",0,Budget!O11)</f>
        <v>1800</v>
      </c>
      <c r="P12" s="26" t="n">
        <f aca="false">J12+O12-I12</f>
        <v>1876.1</v>
      </c>
      <c r="Q12" s="8"/>
    </row>
    <row r="13" customFormat="false" ht="15" hidden="false" customHeight="false" outlineLevel="0" collapsed="false">
      <c r="A13" s="11" t="str">
        <f aca="false">IF(Lines!A12="","",Lines!A12)</f>
        <v>Insurance</v>
      </c>
      <c r="B13" s="11" t="str">
        <f aca="false">IF(Lines!B12="","",Lines!B12)</f>
        <v>Operating cost</v>
      </c>
      <c r="C13" s="26" t="n">
        <f aca="false">IF($A13="",0,INDEX(Budget!$C$12:$N$12,Settings!$C$7))</f>
        <v>35</v>
      </c>
      <c r="D13" s="26" t="n">
        <f aca="false">IF($A13="",0,INDEX(Actual!$C$12:$N$12,Settings!$C$7))</f>
        <v>33.1</v>
      </c>
      <c r="E13" s="26" t="n">
        <f aca="false">D13-C13</f>
        <v>-1.9</v>
      </c>
      <c r="F13" s="27" t="n">
        <f aca="false">IF(C13=0,0,E13/ABS(C13))</f>
        <v>-0.0542857142857142</v>
      </c>
      <c r="G13" s="28" t="str">
        <f aca="false">IF(OR($A13="",E13=0),"",IF(OR($B13="Revenue",$B13="Profit")=(E13&gt;0),"F","A"))</f>
        <v>F</v>
      </c>
      <c r="H13" s="10" t="str">
        <f aca="false">IF($A13="","",IF(ABS(E13)&gt;MAX(Settings!$C$9,Settings!$C$8*ABS(C13)),"Explain",""))</f>
        <v/>
      </c>
      <c r="I13" s="26" t="n">
        <f aca="false">IF($A13="",0,SUMPRODUCT((Budget!$C$4:$N$4&lt;=Settings!$C$7)*Budget!$C$12:$N$12))</f>
        <v>210</v>
      </c>
      <c r="J13" s="26" t="n">
        <f aca="false">IF($A13="",0,SUMPRODUCT((Actual!$C$4:$N$4&lt;=Settings!$C$7)*Actual!$C$12:$N$12))</f>
        <v>217.7</v>
      </c>
      <c r="K13" s="26" t="n">
        <f aca="false">J13-I13</f>
        <v>7.69999999999999</v>
      </c>
      <c r="L13" s="27" t="n">
        <f aca="false">IF(I13=0,0,K13/ABS(I13))</f>
        <v>0.0366666666666666</v>
      </c>
      <c r="M13" s="28" t="str">
        <f aca="false">IF(OR($A13="",K13=0),"",IF(OR($B13="Revenue",$B13="Profit")=(K13&gt;0),"F","A"))</f>
        <v>A</v>
      </c>
      <c r="N13" s="10" t="str">
        <f aca="false">IF($A13="","",IF(ABS(K13)&gt;MAX(Settings!$C$9,Settings!$C$8*ABS(I13)),"Explain",""))</f>
        <v/>
      </c>
      <c r="O13" s="29" t="n">
        <f aca="false">IF($A13="",0,Budget!O12)</f>
        <v>420</v>
      </c>
      <c r="P13" s="26" t="n">
        <f aca="false">J13+O13-I13</f>
        <v>427.7</v>
      </c>
      <c r="Q13" s="8"/>
    </row>
    <row r="14" customFormat="false" ht="15" hidden="false" customHeight="false" outlineLevel="0" collapsed="false">
      <c r="A14" s="11" t="str">
        <f aca="false">IF(Lines!A13="","",Lines!A13)</f>
        <v>Independent engineer fees</v>
      </c>
      <c r="B14" s="11" t="str">
        <f aca="false">IF(Lines!B13="","",Lines!B13)</f>
        <v>Operating cost</v>
      </c>
      <c r="C14" s="26" t="n">
        <f aca="false">IF($A14="",0,INDEX(Budget!$C$13:$N$13,Settings!$C$7))</f>
        <v>12</v>
      </c>
      <c r="D14" s="26" t="n">
        <f aca="false">IF($A14="",0,INDEX(Actual!$C$13:$N$13,Settings!$C$7))</f>
        <v>11.7</v>
      </c>
      <c r="E14" s="26" t="n">
        <f aca="false">D14-C14</f>
        <v>-0.300000000000001</v>
      </c>
      <c r="F14" s="27" t="n">
        <f aca="false">IF(C14=0,0,E14/ABS(C14))</f>
        <v>-0.0250000000000001</v>
      </c>
      <c r="G14" s="28" t="str">
        <f aca="false">IF(OR($A14="",E14=0),"",IF(OR($B14="Revenue",$B14="Profit")=(E14&gt;0),"F","A"))</f>
        <v>F</v>
      </c>
      <c r="H14" s="10" t="str">
        <f aca="false">IF($A14="","",IF(ABS(E14)&gt;MAX(Settings!$C$9,Settings!$C$8*ABS(C14)),"Explain",""))</f>
        <v/>
      </c>
      <c r="I14" s="26" t="n">
        <f aca="false">IF($A14="",0,SUMPRODUCT((Budget!$C$4:$N$4&lt;=Settings!$C$7)*Budget!$C$13:$N$13))</f>
        <v>72</v>
      </c>
      <c r="J14" s="26" t="n">
        <f aca="false">IF($A14="",0,SUMPRODUCT((Actual!$C$4:$N$4&lt;=Settings!$C$7)*Actual!$C$13:$N$13))</f>
        <v>71.4</v>
      </c>
      <c r="K14" s="26" t="n">
        <f aca="false">J14-I14</f>
        <v>-0.599999999999994</v>
      </c>
      <c r="L14" s="27" t="n">
        <f aca="false">IF(I14=0,0,K14/ABS(I14))</f>
        <v>-0.00833333333333326</v>
      </c>
      <c r="M14" s="28" t="str">
        <f aca="false">IF(OR($A14="",K14=0),"",IF(OR($B14="Revenue",$B14="Profit")=(K14&gt;0),"F","A"))</f>
        <v>F</v>
      </c>
      <c r="N14" s="10" t="str">
        <f aca="false">IF($A14="","",IF(ABS(K14)&gt;MAX(Settings!$C$9,Settings!$C$8*ABS(I14)),"Explain",""))</f>
        <v/>
      </c>
      <c r="O14" s="29" t="n">
        <f aca="false">IF($A14="",0,Budget!O13)</f>
        <v>144</v>
      </c>
      <c r="P14" s="26" t="n">
        <f aca="false">J14+O14-I14</f>
        <v>143.4</v>
      </c>
      <c r="Q14" s="8"/>
    </row>
    <row r="15" customFormat="false" ht="15" hidden="false" customHeight="false" outlineLevel="0" collapsed="false">
      <c r="A15" s="11" t="str">
        <f aca="false">IF(Lines!A14="","",Lines!A14)</f>
        <v>Professional &amp; legal fees</v>
      </c>
      <c r="B15" s="11" t="str">
        <f aca="false">IF(Lines!B14="","",Lines!B14)</f>
        <v>Operating cost</v>
      </c>
      <c r="C15" s="26" t="n">
        <f aca="false">IF($A15="",0,INDEX(Budget!$C$14:$N$14,Settings!$C$7))</f>
        <v>18</v>
      </c>
      <c r="D15" s="26" t="n">
        <f aca="false">IF($A15="",0,INDEX(Actual!$C$14:$N$14,Settings!$C$7))</f>
        <v>17.9</v>
      </c>
      <c r="E15" s="26" t="n">
        <f aca="false">D15-C15</f>
        <v>-0.100000000000001</v>
      </c>
      <c r="F15" s="27" t="n">
        <f aca="false">IF(C15=0,0,E15/ABS(C15))</f>
        <v>-0.00555555555555564</v>
      </c>
      <c r="G15" s="28" t="str">
        <f aca="false">IF(OR($A15="",E15=0),"",IF(OR($B15="Revenue",$B15="Profit")=(E15&gt;0),"F","A"))</f>
        <v>F</v>
      </c>
      <c r="H15" s="10" t="str">
        <f aca="false">IF($A15="","",IF(ABS(E15)&gt;MAX(Settings!$C$9,Settings!$C$8*ABS(C15)),"Explain",""))</f>
        <v/>
      </c>
      <c r="I15" s="26" t="n">
        <f aca="false">IF($A15="",0,SUMPRODUCT((Budget!$C$4:$N$4&lt;=Settings!$C$7)*Budget!$C$14:$N$14))</f>
        <v>108</v>
      </c>
      <c r="J15" s="26" t="n">
        <f aca="false">IF($A15="",0,SUMPRODUCT((Actual!$C$4:$N$4&lt;=Settings!$C$7)*Actual!$C$14:$N$14))</f>
        <v>109.5</v>
      </c>
      <c r="K15" s="26" t="n">
        <f aca="false">J15-I15</f>
        <v>1.5</v>
      </c>
      <c r="L15" s="27" t="n">
        <f aca="false">IF(I15=0,0,K15/ABS(I15))</f>
        <v>0.0138888888888889</v>
      </c>
      <c r="M15" s="28" t="str">
        <f aca="false">IF(OR($A15="",K15=0),"",IF(OR($B15="Revenue",$B15="Profit")=(K15&gt;0),"F","A"))</f>
        <v>A</v>
      </c>
      <c r="N15" s="10" t="str">
        <f aca="false">IF($A15="","",IF(ABS(K15)&gt;MAX(Settings!$C$9,Settings!$C$8*ABS(I15)),"Explain",""))</f>
        <v/>
      </c>
      <c r="O15" s="29" t="n">
        <f aca="false">IF($A15="",0,Budget!O14)</f>
        <v>216</v>
      </c>
      <c r="P15" s="26" t="n">
        <f aca="false">J15+O15-I15</f>
        <v>217.5</v>
      </c>
      <c r="Q15" s="8"/>
    </row>
    <row r="16" customFormat="false" ht="15" hidden="false" customHeight="false" outlineLevel="0" collapsed="false">
      <c r="A16" s="11" t="str">
        <f aca="false">IF(Lines!A15="","",Lines!A15)</f>
        <v>IT, toll system &amp; communication</v>
      </c>
      <c r="B16" s="11" t="str">
        <f aca="false">IF(Lines!B15="","",Lines!B15)</f>
        <v>Operating cost</v>
      </c>
      <c r="C16" s="26" t="n">
        <f aca="false">IF($A16="",0,INDEX(Budget!$C$15:$N$15,Settings!$C$7))</f>
        <v>22</v>
      </c>
      <c r="D16" s="26" t="n">
        <f aca="false">IF($A16="",0,INDEX(Actual!$C$15:$N$15,Settings!$C$7))</f>
        <v>21</v>
      </c>
      <c r="E16" s="26" t="n">
        <f aca="false">D16-C16</f>
        <v>-1</v>
      </c>
      <c r="F16" s="27" t="n">
        <f aca="false">IF(C16=0,0,E16/ABS(C16))</f>
        <v>-0.0454545454545455</v>
      </c>
      <c r="G16" s="28" t="str">
        <f aca="false">IF(OR($A16="",E16=0),"",IF(OR($B16="Revenue",$B16="Profit")=(E16&gt;0),"F","A"))</f>
        <v>F</v>
      </c>
      <c r="H16" s="10" t="str">
        <f aca="false">IF($A16="","",IF(ABS(E16)&gt;MAX(Settings!$C$9,Settings!$C$8*ABS(C16)),"Explain",""))</f>
        <v/>
      </c>
      <c r="I16" s="26" t="n">
        <f aca="false">IF($A16="",0,SUMPRODUCT((Budget!$C$4:$N$4&lt;=Settings!$C$7)*Budget!$C$15:$N$15))</f>
        <v>132</v>
      </c>
      <c r="J16" s="26" t="n">
        <f aca="false">IF($A16="",0,SUMPRODUCT((Actual!$C$4:$N$4&lt;=Settings!$C$7)*Actual!$C$15:$N$15))</f>
        <v>132.5</v>
      </c>
      <c r="K16" s="26" t="n">
        <f aca="false">J16-I16</f>
        <v>0.5</v>
      </c>
      <c r="L16" s="27" t="n">
        <f aca="false">IF(I16=0,0,K16/ABS(I16))</f>
        <v>0.00378787878787879</v>
      </c>
      <c r="M16" s="28" t="str">
        <f aca="false">IF(OR($A16="",K16=0),"",IF(OR($B16="Revenue",$B16="Profit")=(K16&gt;0),"F","A"))</f>
        <v>A</v>
      </c>
      <c r="N16" s="10" t="str">
        <f aca="false">IF($A16="","",IF(ABS(K16)&gt;MAX(Settings!$C$9,Settings!$C$8*ABS(I16)),"Explain",""))</f>
        <v/>
      </c>
      <c r="O16" s="29" t="n">
        <f aca="false">IF($A16="",0,Budget!O15)</f>
        <v>264</v>
      </c>
      <c r="P16" s="26" t="n">
        <f aca="false">J16+O16-I16</f>
        <v>264.5</v>
      </c>
      <c r="Q16" s="8"/>
    </row>
    <row r="17" customFormat="false" ht="15" hidden="false" customHeight="false" outlineLevel="0" collapsed="false">
      <c r="A17" s="11" t="str">
        <f aca="false">IF(Lines!A16="","",Lines!A16)</f>
        <v>Administration &amp; general</v>
      </c>
      <c r="B17" s="11" t="str">
        <f aca="false">IF(Lines!B16="","",Lines!B16)</f>
        <v>Operating cost</v>
      </c>
      <c r="C17" s="26" t="n">
        <f aca="false">IF($A17="",0,INDEX(Budget!$C$16:$N$16,Settings!$C$7))</f>
        <v>30</v>
      </c>
      <c r="D17" s="26" t="n">
        <f aca="false">IF($A17="",0,INDEX(Actual!$C$16:$N$16,Settings!$C$7))</f>
        <v>28.5</v>
      </c>
      <c r="E17" s="26" t="n">
        <f aca="false">D17-C17</f>
        <v>-1.5</v>
      </c>
      <c r="F17" s="27" t="n">
        <f aca="false">IF(C17=0,0,E17/ABS(C17))</f>
        <v>-0.05</v>
      </c>
      <c r="G17" s="28" t="str">
        <f aca="false">IF(OR($A17="",E17=0),"",IF(OR($B17="Revenue",$B17="Profit")=(E17&gt;0),"F","A"))</f>
        <v>F</v>
      </c>
      <c r="H17" s="10" t="str">
        <f aca="false">IF($A17="","",IF(ABS(E17)&gt;MAX(Settings!$C$9,Settings!$C$8*ABS(C17)),"Explain",""))</f>
        <v/>
      </c>
      <c r="I17" s="26" t="n">
        <f aca="false">IF($A17="",0,SUMPRODUCT((Budget!$C$4:$N$4&lt;=Settings!$C$7)*Budget!$C$16:$N$16))</f>
        <v>180</v>
      </c>
      <c r="J17" s="26" t="n">
        <f aca="false">IF($A17="",0,SUMPRODUCT((Actual!$C$4:$N$4&lt;=Settings!$C$7)*Actual!$C$16:$N$16))</f>
        <v>177</v>
      </c>
      <c r="K17" s="26" t="n">
        <f aca="false">J17-I17</f>
        <v>-3</v>
      </c>
      <c r="L17" s="27" t="n">
        <f aca="false">IF(I17=0,0,K17/ABS(I17))</f>
        <v>-0.0166666666666667</v>
      </c>
      <c r="M17" s="28" t="str">
        <f aca="false">IF(OR($A17="",K17=0),"",IF(OR($B17="Revenue",$B17="Profit")=(K17&gt;0),"F","A"))</f>
        <v>F</v>
      </c>
      <c r="N17" s="10" t="str">
        <f aca="false">IF($A17="","",IF(ABS(K17)&gt;MAX(Settings!$C$9,Settings!$C$8*ABS(I17)),"Explain",""))</f>
        <v/>
      </c>
      <c r="O17" s="29" t="n">
        <f aca="false">IF($A17="",0,Budget!O16)</f>
        <v>360</v>
      </c>
      <c r="P17" s="26" t="n">
        <f aca="false">J17+O17-I17</f>
        <v>357</v>
      </c>
      <c r="Q17" s="8"/>
    </row>
    <row r="18" customFormat="false" ht="15" hidden="false" customHeight="false" outlineLevel="0" collapsed="false">
      <c r="A18" s="11" t="str">
        <f aca="false">IF(Lines!A17="","",Lines!A17)</f>
        <v>Depreciation &amp; amortisation</v>
      </c>
      <c r="B18" s="11" t="str">
        <f aca="false">IF(Lines!B17="","",Lines!B17)</f>
        <v>Below EBITDA</v>
      </c>
      <c r="C18" s="26" t="n">
        <f aca="false">IF($A18="",0,INDEX(Budget!$C$17:$N$17,Settings!$C$7))</f>
        <v>520</v>
      </c>
      <c r="D18" s="26" t="n">
        <f aca="false">IF($A18="",0,INDEX(Actual!$C$17:$N$17,Settings!$C$7))</f>
        <v>514.5</v>
      </c>
      <c r="E18" s="26" t="n">
        <f aca="false">D18-C18</f>
        <v>-5.5</v>
      </c>
      <c r="F18" s="27" t="n">
        <f aca="false">IF(C18=0,0,E18/ABS(C18))</f>
        <v>-0.0105769230769231</v>
      </c>
      <c r="G18" s="28" t="str">
        <f aca="false">IF(OR($A18="",E18=0),"",IF(OR($B18="Revenue",$B18="Profit")=(E18&gt;0),"F","A"))</f>
        <v>F</v>
      </c>
      <c r="H18" s="10" t="str">
        <f aca="false">IF($A18="","",IF(ABS(E18)&gt;MAX(Settings!$C$9,Settings!$C$8*ABS(C18)),"Explain",""))</f>
        <v/>
      </c>
      <c r="I18" s="26" t="n">
        <f aca="false">IF($A18="",0,SUMPRODUCT((Budget!$C$4:$N$4&lt;=Settings!$C$7)*Budget!$C$17:$N$17))</f>
        <v>3120</v>
      </c>
      <c r="J18" s="26" t="n">
        <f aca="false">IF($A18="",0,SUMPRODUCT((Actual!$C$4:$N$4&lt;=Settings!$C$7)*Actual!$C$17:$N$17))</f>
        <v>3030.8</v>
      </c>
      <c r="K18" s="26" t="n">
        <f aca="false">J18-I18</f>
        <v>-89.1999999999998</v>
      </c>
      <c r="L18" s="27" t="n">
        <f aca="false">IF(I18=0,0,K18/ABS(I18))</f>
        <v>-0.0285897435897435</v>
      </c>
      <c r="M18" s="28" t="str">
        <f aca="false">IF(OR($A18="",K18=0),"",IF(OR($B18="Revenue",$B18="Profit")=(K18&gt;0),"F","A"))</f>
        <v>F</v>
      </c>
      <c r="N18" s="10" t="str">
        <f aca="false">IF($A18="","",IF(ABS(K18)&gt;MAX(Settings!$C$9,Settings!$C$8*ABS(I18)),"Explain",""))</f>
        <v/>
      </c>
      <c r="O18" s="29" t="n">
        <f aca="false">IF($A18="",0,Budget!O17)</f>
        <v>6240</v>
      </c>
      <c r="P18" s="26" t="n">
        <f aca="false">J18+O18-I18</f>
        <v>6150.8</v>
      </c>
      <c r="Q18" s="8"/>
    </row>
    <row r="19" customFormat="false" ht="15" hidden="false" customHeight="false" outlineLevel="0" collapsed="false">
      <c r="A19" s="11" t="str">
        <f aca="false">IF(Lines!A18="","",Lines!A18)</f>
        <v>Finance cost</v>
      </c>
      <c r="B19" s="11" t="str">
        <f aca="false">IF(Lines!B18="","",Lines!B18)</f>
        <v>Below EBITDA</v>
      </c>
      <c r="C19" s="26" t="n">
        <f aca="false">IF($A19="",0,INDEX(Budget!$C$18:$N$18,Settings!$C$7))</f>
        <v>780</v>
      </c>
      <c r="D19" s="26" t="n">
        <f aca="false">IF($A19="",0,INDEX(Actual!$C$18:$N$18,Settings!$C$7))</f>
        <v>767.6</v>
      </c>
      <c r="E19" s="26" t="n">
        <f aca="false">D19-C19</f>
        <v>-12.4</v>
      </c>
      <c r="F19" s="27" t="n">
        <f aca="false">IF(C19=0,0,E19/ABS(C19))</f>
        <v>-0.0158974358974359</v>
      </c>
      <c r="G19" s="28" t="str">
        <f aca="false">IF(OR($A19="",E19=0),"",IF(OR($B19="Revenue",$B19="Profit")=(E19&gt;0),"F","A"))</f>
        <v>F</v>
      </c>
      <c r="H19" s="10" t="str">
        <f aca="false">IF($A19="","",IF(ABS(E19)&gt;MAX(Settings!$C$9,Settings!$C$8*ABS(C19)),"Explain",""))</f>
        <v/>
      </c>
      <c r="I19" s="26" t="n">
        <f aca="false">IF($A19="",0,SUMPRODUCT((Budget!$C$4:$N$4&lt;=Settings!$C$7)*Budget!$C$18:$N$18))</f>
        <v>4680</v>
      </c>
      <c r="J19" s="26" t="n">
        <f aca="false">IF($A19="",0,SUMPRODUCT((Actual!$C$4:$N$4&lt;=Settings!$C$7)*Actual!$C$18:$N$18))</f>
        <v>4560.5</v>
      </c>
      <c r="K19" s="26" t="n">
        <f aca="false">J19-I19</f>
        <v>-119.5</v>
      </c>
      <c r="L19" s="27" t="n">
        <f aca="false">IF(I19=0,0,K19/ABS(I19))</f>
        <v>-0.025534188034188</v>
      </c>
      <c r="M19" s="28" t="str">
        <f aca="false">IF(OR($A19="",K19=0),"",IF(OR($B19="Revenue",$B19="Profit")=(K19&gt;0),"F","A"))</f>
        <v>F</v>
      </c>
      <c r="N19" s="10" t="str">
        <f aca="false">IF($A19="","",IF(ABS(K19)&gt;MAX(Settings!$C$9,Settings!$C$8*ABS(I19)),"Explain",""))</f>
        <v/>
      </c>
      <c r="O19" s="29" t="n">
        <f aca="false">IF($A19="",0,Budget!O18)</f>
        <v>9360</v>
      </c>
      <c r="P19" s="26" t="n">
        <f aca="false">J19+O19-I19</f>
        <v>9240.5</v>
      </c>
      <c r="Q19" s="8"/>
    </row>
    <row r="20" customFormat="false" ht="15" hidden="false" customHeight="false" outlineLevel="0" collapsed="false">
      <c r="A20" s="11" t="str">
        <f aca="false">IF(Lines!A19="","",Lines!A19)</f>
        <v/>
      </c>
      <c r="B20" s="11" t="str">
        <f aca="false">IF(Lines!B19="","",Lines!B19)</f>
        <v/>
      </c>
      <c r="C20" s="26" t="n">
        <f aca="false">IF($A20="",0,INDEX(Budget!$C$19:$N$19,Settings!$C$7))</f>
        <v>0</v>
      </c>
      <c r="D20" s="26" t="n">
        <f aca="false">IF($A20="",0,INDEX(Actual!$C$19:$N$19,Settings!$C$7))</f>
        <v>0</v>
      </c>
      <c r="E20" s="26" t="n">
        <f aca="false">D20-C20</f>
        <v>0</v>
      </c>
      <c r="F20" s="27" t="n">
        <f aca="false">IF(C20=0,0,E20/ABS(C20))</f>
        <v>0</v>
      </c>
      <c r="G20" s="28" t="str">
        <f aca="false">IF(OR($A20="",E20=0),"",IF(OR($B20="Revenue",$B20="Profit")=(E20&gt;0),"F","A"))</f>
        <v/>
      </c>
      <c r="H20" s="10" t="str">
        <f aca="false">IF($A20="","",IF(ABS(E20)&gt;MAX(Settings!$C$9,Settings!$C$8*ABS(C20)),"Explain",""))</f>
        <v/>
      </c>
      <c r="I20" s="26" t="n">
        <f aca="false">IF($A20="",0,SUMPRODUCT((Budget!$C$4:$N$4&lt;=Settings!$C$7)*Budget!$C$19:$N$19))</f>
        <v>0</v>
      </c>
      <c r="J20" s="26" t="n">
        <f aca="false">IF($A20="",0,SUMPRODUCT((Actual!$C$4:$N$4&lt;=Settings!$C$7)*Actual!$C$19:$N$19))</f>
        <v>0</v>
      </c>
      <c r="K20" s="26" t="n">
        <f aca="false">J20-I20</f>
        <v>0</v>
      </c>
      <c r="L20" s="27" t="n">
        <f aca="false">IF(I20=0,0,K20/ABS(I20))</f>
        <v>0</v>
      </c>
      <c r="M20" s="28" t="str">
        <f aca="false">IF(OR($A20="",K20=0),"",IF(OR($B20="Revenue",$B20="Profit")=(K20&gt;0),"F","A"))</f>
        <v/>
      </c>
      <c r="N20" s="10" t="str">
        <f aca="false">IF($A20="","",IF(ABS(K20)&gt;MAX(Settings!$C$9,Settings!$C$8*ABS(I20)),"Explain",""))</f>
        <v/>
      </c>
      <c r="O20" s="29" t="n">
        <f aca="false">IF($A20="",0,Budget!O19)</f>
        <v>0</v>
      </c>
      <c r="P20" s="26" t="n">
        <f aca="false">J20+O20-I20</f>
        <v>0</v>
      </c>
      <c r="Q20" s="8"/>
    </row>
    <row r="21" customFormat="false" ht="15" hidden="false" customHeight="false" outlineLevel="0" collapsed="false">
      <c r="A21" s="11" t="str">
        <f aca="false">IF(Lines!A20="","",Lines!A20)</f>
        <v/>
      </c>
      <c r="B21" s="11" t="str">
        <f aca="false">IF(Lines!B20="","",Lines!B20)</f>
        <v/>
      </c>
      <c r="C21" s="26" t="n">
        <f aca="false">IF($A21="",0,INDEX(Budget!$C$20:$N$20,Settings!$C$7))</f>
        <v>0</v>
      </c>
      <c r="D21" s="26" t="n">
        <f aca="false">IF($A21="",0,INDEX(Actual!$C$20:$N$20,Settings!$C$7))</f>
        <v>0</v>
      </c>
      <c r="E21" s="26" t="n">
        <f aca="false">D21-C21</f>
        <v>0</v>
      </c>
      <c r="F21" s="27" t="n">
        <f aca="false">IF(C21=0,0,E21/ABS(C21))</f>
        <v>0</v>
      </c>
      <c r="G21" s="28" t="str">
        <f aca="false">IF(OR($A21="",E21=0),"",IF(OR($B21="Revenue",$B21="Profit")=(E21&gt;0),"F","A"))</f>
        <v/>
      </c>
      <c r="H21" s="10" t="str">
        <f aca="false">IF($A21="","",IF(ABS(E21)&gt;MAX(Settings!$C$9,Settings!$C$8*ABS(C21)),"Explain",""))</f>
        <v/>
      </c>
      <c r="I21" s="26" t="n">
        <f aca="false">IF($A21="",0,SUMPRODUCT((Budget!$C$4:$N$4&lt;=Settings!$C$7)*Budget!$C$20:$N$20))</f>
        <v>0</v>
      </c>
      <c r="J21" s="26" t="n">
        <f aca="false">IF($A21="",0,SUMPRODUCT((Actual!$C$4:$N$4&lt;=Settings!$C$7)*Actual!$C$20:$N$20))</f>
        <v>0</v>
      </c>
      <c r="K21" s="26" t="n">
        <f aca="false">J21-I21</f>
        <v>0</v>
      </c>
      <c r="L21" s="27" t="n">
        <f aca="false">IF(I21=0,0,K21/ABS(I21))</f>
        <v>0</v>
      </c>
      <c r="M21" s="28" t="str">
        <f aca="false">IF(OR($A21="",K21=0),"",IF(OR($B21="Revenue",$B21="Profit")=(K21&gt;0),"F","A"))</f>
        <v/>
      </c>
      <c r="N21" s="10" t="str">
        <f aca="false">IF($A21="","",IF(ABS(K21)&gt;MAX(Settings!$C$9,Settings!$C$8*ABS(I21)),"Explain",""))</f>
        <v/>
      </c>
      <c r="O21" s="29" t="n">
        <f aca="false">IF($A21="",0,Budget!O20)</f>
        <v>0</v>
      </c>
      <c r="P21" s="26" t="n">
        <f aca="false">J21+O21-I21</f>
        <v>0</v>
      </c>
      <c r="Q21" s="8"/>
    </row>
    <row r="22" customFormat="false" ht="15" hidden="false" customHeight="false" outlineLevel="0" collapsed="false">
      <c r="A22" s="11" t="str">
        <f aca="false">IF(Lines!A21="","",Lines!A21)</f>
        <v/>
      </c>
      <c r="B22" s="11" t="str">
        <f aca="false">IF(Lines!B21="","",Lines!B21)</f>
        <v/>
      </c>
      <c r="C22" s="26" t="n">
        <f aca="false">IF($A22="",0,INDEX(Budget!$C$21:$N$21,Settings!$C$7))</f>
        <v>0</v>
      </c>
      <c r="D22" s="26" t="n">
        <f aca="false">IF($A22="",0,INDEX(Actual!$C$21:$N$21,Settings!$C$7))</f>
        <v>0</v>
      </c>
      <c r="E22" s="26" t="n">
        <f aca="false">D22-C22</f>
        <v>0</v>
      </c>
      <c r="F22" s="27" t="n">
        <f aca="false">IF(C22=0,0,E22/ABS(C22))</f>
        <v>0</v>
      </c>
      <c r="G22" s="28" t="str">
        <f aca="false">IF(OR($A22="",E22=0),"",IF(OR($B22="Revenue",$B22="Profit")=(E22&gt;0),"F","A"))</f>
        <v/>
      </c>
      <c r="H22" s="10" t="str">
        <f aca="false">IF($A22="","",IF(ABS(E22)&gt;MAX(Settings!$C$9,Settings!$C$8*ABS(C22)),"Explain",""))</f>
        <v/>
      </c>
      <c r="I22" s="26" t="n">
        <f aca="false">IF($A22="",0,SUMPRODUCT((Budget!$C$4:$N$4&lt;=Settings!$C$7)*Budget!$C$21:$N$21))</f>
        <v>0</v>
      </c>
      <c r="J22" s="26" t="n">
        <f aca="false">IF($A22="",0,SUMPRODUCT((Actual!$C$4:$N$4&lt;=Settings!$C$7)*Actual!$C$21:$N$21))</f>
        <v>0</v>
      </c>
      <c r="K22" s="26" t="n">
        <f aca="false">J22-I22</f>
        <v>0</v>
      </c>
      <c r="L22" s="27" t="n">
        <f aca="false">IF(I22=0,0,K22/ABS(I22))</f>
        <v>0</v>
      </c>
      <c r="M22" s="28" t="str">
        <f aca="false">IF(OR($A22="",K22=0),"",IF(OR($B22="Revenue",$B22="Profit")=(K22&gt;0),"F","A"))</f>
        <v/>
      </c>
      <c r="N22" s="10" t="str">
        <f aca="false">IF($A22="","",IF(ABS(K22)&gt;MAX(Settings!$C$9,Settings!$C$8*ABS(I22)),"Explain",""))</f>
        <v/>
      </c>
      <c r="O22" s="29" t="n">
        <f aca="false">IF($A22="",0,Budget!O21)</f>
        <v>0</v>
      </c>
      <c r="P22" s="26" t="n">
        <f aca="false">J22+O22-I22</f>
        <v>0</v>
      </c>
      <c r="Q22" s="8"/>
    </row>
    <row r="23" customFormat="false" ht="15" hidden="false" customHeight="false" outlineLevel="0" collapsed="false">
      <c r="A23" s="11" t="str">
        <f aca="false">IF(Lines!A22="","",Lines!A22)</f>
        <v/>
      </c>
      <c r="B23" s="11" t="str">
        <f aca="false">IF(Lines!B22="","",Lines!B22)</f>
        <v/>
      </c>
      <c r="C23" s="26" t="n">
        <f aca="false">IF($A23="",0,INDEX(Budget!$C$22:$N$22,Settings!$C$7))</f>
        <v>0</v>
      </c>
      <c r="D23" s="26" t="n">
        <f aca="false">IF($A23="",0,INDEX(Actual!$C$22:$N$22,Settings!$C$7))</f>
        <v>0</v>
      </c>
      <c r="E23" s="26" t="n">
        <f aca="false">D23-C23</f>
        <v>0</v>
      </c>
      <c r="F23" s="27" t="n">
        <f aca="false">IF(C23=0,0,E23/ABS(C23))</f>
        <v>0</v>
      </c>
      <c r="G23" s="28" t="str">
        <f aca="false">IF(OR($A23="",E23=0),"",IF(OR($B23="Revenue",$B23="Profit")=(E23&gt;0),"F","A"))</f>
        <v/>
      </c>
      <c r="H23" s="10" t="str">
        <f aca="false">IF($A23="","",IF(ABS(E23)&gt;MAX(Settings!$C$9,Settings!$C$8*ABS(C23)),"Explain",""))</f>
        <v/>
      </c>
      <c r="I23" s="26" t="n">
        <f aca="false">IF($A23="",0,SUMPRODUCT((Budget!$C$4:$N$4&lt;=Settings!$C$7)*Budget!$C$22:$N$22))</f>
        <v>0</v>
      </c>
      <c r="J23" s="26" t="n">
        <f aca="false">IF($A23="",0,SUMPRODUCT((Actual!$C$4:$N$4&lt;=Settings!$C$7)*Actual!$C$22:$N$22))</f>
        <v>0</v>
      </c>
      <c r="K23" s="26" t="n">
        <f aca="false">J23-I23</f>
        <v>0</v>
      </c>
      <c r="L23" s="27" t="n">
        <f aca="false">IF(I23=0,0,K23/ABS(I23))</f>
        <v>0</v>
      </c>
      <c r="M23" s="28" t="str">
        <f aca="false">IF(OR($A23="",K23=0),"",IF(OR($B23="Revenue",$B23="Profit")=(K23&gt;0),"F","A"))</f>
        <v/>
      </c>
      <c r="N23" s="10" t="str">
        <f aca="false">IF($A23="","",IF(ABS(K23)&gt;MAX(Settings!$C$9,Settings!$C$8*ABS(I23)),"Explain",""))</f>
        <v/>
      </c>
      <c r="O23" s="29" t="n">
        <f aca="false">IF($A23="",0,Budget!O22)</f>
        <v>0</v>
      </c>
      <c r="P23" s="26" t="n">
        <f aca="false">J23+O23-I23</f>
        <v>0</v>
      </c>
      <c r="Q23" s="8"/>
    </row>
    <row r="24" customFormat="false" ht="15" hidden="false" customHeight="false" outlineLevel="0" collapsed="false">
      <c r="A24" s="11" t="str">
        <f aca="false">IF(Lines!A23="","",Lines!A23)</f>
        <v/>
      </c>
      <c r="B24" s="11" t="str">
        <f aca="false">IF(Lines!B23="","",Lines!B23)</f>
        <v/>
      </c>
      <c r="C24" s="26" t="n">
        <f aca="false">IF($A24="",0,INDEX(Budget!$C$23:$N$23,Settings!$C$7))</f>
        <v>0</v>
      </c>
      <c r="D24" s="26" t="n">
        <f aca="false">IF($A24="",0,INDEX(Actual!$C$23:$N$23,Settings!$C$7))</f>
        <v>0</v>
      </c>
      <c r="E24" s="26" t="n">
        <f aca="false">D24-C24</f>
        <v>0</v>
      </c>
      <c r="F24" s="27" t="n">
        <f aca="false">IF(C24=0,0,E24/ABS(C24))</f>
        <v>0</v>
      </c>
      <c r="G24" s="28" t="str">
        <f aca="false">IF(OR($A24="",E24=0),"",IF(OR($B24="Revenue",$B24="Profit")=(E24&gt;0),"F","A"))</f>
        <v/>
      </c>
      <c r="H24" s="10" t="str">
        <f aca="false">IF($A24="","",IF(ABS(E24)&gt;MAX(Settings!$C$9,Settings!$C$8*ABS(C24)),"Explain",""))</f>
        <v/>
      </c>
      <c r="I24" s="26" t="n">
        <f aca="false">IF($A24="",0,SUMPRODUCT((Budget!$C$4:$N$4&lt;=Settings!$C$7)*Budget!$C$23:$N$23))</f>
        <v>0</v>
      </c>
      <c r="J24" s="26" t="n">
        <f aca="false">IF($A24="",0,SUMPRODUCT((Actual!$C$4:$N$4&lt;=Settings!$C$7)*Actual!$C$23:$N$23))</f>
        <v>0</v>
      </c>
      <c r="K24" s="26" t="n">
        <f aca="false">J24-I24</f>
        <v>0</v>
      </c>
      <c r="L24" s="27" t="n">
        <f aca="false">IF(I24=0,0,K24/ABS(I24))</f>
        <v>0</v>
      </c>
      <c r="M24" s="28" t="str">
        <f aca="false">IF(OR($A24="",K24=0),"",IF(OR($B24="Revenue",$B24="Profit")=(K24&gt;0),"F","A"))</f>
        <v/>
      </c>
      <c r="N24" s="10" t="str">
        <f aca="false">IF($A24="","",IF(ABS(K24)&gt;MAX(Settings!$C$9,Settings!$C$8*ABS(I24)),"Explain",""))</f>
        <v/>
      </c>
      <c r="O24" s="29" t="n">
        <f aca="false">IF($A24="",0,Budget!O23)</f>
        <v>0</v>
      </c>
      <c r="P24" s="26" t="n">
        <f aca="false">J24+O24-I24</f>
        <v>0</v>
      </c>
      <c r="Q24" s="8"/>
    </row>
    <row r="25" customFormat="false" ht="15" hidden="false" customHeight="false" outlineLevel="0" collapsed="false">
      <c r="A25" s="11" t="str">
        <f aca="false">IF(Lines!A24="","",Lines!A24)</f>
        <v/>
      </c>
      <c r="B25" s="11" t="str">
        <f aca="false">IF(Lines!B24="","",Lines!B24)</f>
        <v/>
      </c>
      <c r="C25" s="26" t="n">
        <f aca="false">IF($A25="",0,INDEX(Budget!$C$24:$N$24,Settings!$C$7))</f>
        <v>0</v>
      </c>
      <c r="D25" s="26" t="n">
        <f aca="false">IF($A25="",0,INDEX(Actual!$C$24:$N$24,Settings!$C$7))</f>
        <v>0</v>
      </c>
      <c r="E25" s="26" t="n">
        <f aca="false">D25-C25</f>
        <v>0</v>
      </c>
      <c r="F25" s="27" t="n">
        <f aca="false">IF(C25=0,0,E25/ABS(C25))</f>
        <v>0</v>
      </c>
      <c r="G25" s="28" t="str">
        <f aca="false">IF(OR($A25="",E25=0),"",IF(OR($B25="Revenue",$B25="Profit")=(E25&gt;0),"F","A"))</f>
        <v/>
      </c>
      <c r="H25" s="10" t="str">
        <f aca="false">IF($A25="","",IF(ABS(E25)&gt;MAX(Settings!$C$9,Settings!$C$8*ABS(C25)),"Explain",""))</f>
        <v/>
      </c>
      <c r="I25" s="26" t="n">
        <f aca="false">IF($A25="",0,SUMPRODUCT((Budget!$C$4:$N$4&lt;=Settings!$C$7)*Budget!$C$24:$N$24))</f>
        <v>0</v>
      </c>
      <c r="J25" s="26" t="n">
        <f aca="false">IF($A25="",0,SUMPRODUCT((Actual!$C$4:$N$4&lt;=Settings!$C$7)*Actual!$C$24:$N$24))</f>
        <v>0</v>
      </c>
      <c r="K25" s="26" t="n">
        <f aca="false">J25-I25</f>
        <v>0</v>
      </c>
      <c r="L25" s="27" t="n">
        <f aca="false">IF(I25=0,0,K25/ABS(I25))</f>
        <v>0</v>
      </c>
      <c r="M25" s="28" t="str">
        <f aca="false">IF(OR($A25="",K25=0),"",IF(OR($B25="Revenue",$B25="Profit")=(K25&gt;0),"F","A"))</f>
        <v/>
      </c>
      <c r="N25" s="10" t="str">
        <f aca="false">IF($A25="","",IF(ABS(K25)&gt;MAX(Settings!$C$9,Settings!$C$8*ABS(I25)),"Explain",""))</f>
        <v/>
      </c>
      <c r="O25" s="29" t="n">
        <f aca="false">IF($A25="",0,Budget!O24)</f>
        <v>0</v>
      </c>
      <c r="P25" s="26" t="n">
        <f aca="false">J25+O25-I25</f>
        <v>0</v>
      </c>
      <c r="Q25" s="8"/>
    </row>
    <row r="26" customFormat="false" ht="15" hidden="false" customHeight="false" outlineLevel="0" collapsed="false">
      <c r="A26" s="11" t="str">
        <f aca="false">IF(Lines!A25="","",Lines!A25)</f>
        <v/>
      </c>
      <c r="B26" s="11" t="str">
        <f aca="false">IF(Lines!B25="","",Lines!B25)</f>
        <v/>
      </c>
      <c r="C26" s="26" t="n">
        <f aca="false">IF($A26="",0,INDEX(Budget!$C$25:$N$25,Settings!$C$7))</f>
        <v>0</v>
      </c>
      <c r="D26" s="26" t="n">
        <f aca="false">IF($A26="",0,INDEX(Actual!$C$25:$N$25,Settings!$C$7))</f>
        <v>0</v>
      </c>
      <c r="E26" s="26" t="n">
        <f aca="false">D26-C26</f>
        <v>0</v>
      </c>
      <c r="F26" s="27" t="n">
        <f aca="false">IF(C26=0,0,E26/ABS(C26))</f>
        <v>0</v>
      </c>
      <c r="G26" s="28" t="str">
        <f aca="false">IF(OR($A26="",E26=0),"",IF(OR($B26="Revenue",$B26="Profit")=(E26&gt;0),"F","A"))</f>
        <v/>
      </c>
      <c r="H26" s="10" t="str">
        <f aca="false">IF($A26="","",IF(ABS(E26)&gt;MAX(Settings!$C$9,Settings!$C$8*ABS(C26)),"Explain",""))</f>
        <v/>
      </c>
      <c r="I26" s="26" t="n">
        <f aca="false">IF($A26="",0,SUMPRODUCT((Budget!$C$4:$N$4&lt;=Settings!$C$7)*Budget!$C$25:$N$25))</f>
        <v>0</v>
      </c>
      <c r="J26" s="26" t="n">
        <f aca="false">IF($A26="",0,SUMPRODUCT((Actual!$C$4:$N$4&lt;=Settings!$C$7)*Actual!$C$25:$N$25))</f>
        <v>0</v>
      </c>
      <c r="K26" s="26" t="n">
        <f aca="false">J26-I26</f>
        <v>0</v>
      </c>
      <c r="L26" s="27" t="n">
        <f aca="false">IF(I26=0,0,K26/ABS(I26))</f>
        <v>0</v>
      </c>
      <c r="M26" s="28" t="str">
        <f aca="false">IF(OR($A26="",K26=0),"",IF(OR($B26="Revenue",$B26="Profit")=(K26&gt;0),"F","A"))</f>
        <v/>
      </c>
      <c r="N26" s="10" t="str">
        <f aca="false">IF($A26="","",IF(ABS(K26)&gt;MAX(Settings!$C$9,Settings!$C$8*ABS(I26)),"Explain",""))</f>
        <v/>
      </c>
      <c r="O26" s="29" t="n">
        <f aca="false">IF($A26="",0,Budget!O25)</f>
        <v>0</v>
      </c>
      <c r="P26" s="26" t="n">
        <f aca="false">J26+O26-I26</f>
        <v>0</v>
      </c>
      <c r="Q26" s="8"/>
    </row>
    <row r="27" customFormat="false" ht="15" hidden="false" customHeight="false" outlineLevel="0" collapsed="false">
      <c r="A27" s="11" t="str">
        <f aca="false">IF(Lines!A26="","",Lines!A26)</f>
        <v/>
      </c>
      <c r="B27" s="11" t="str">
        <f aca="false">IF(Lines!B26="","",Lines!B26)</f>
        <v/>
      </c>
      <c r="C27" s="26" t="n">
        <f aca="false">IF($A27="",0,INDEX(Budget!$C$26:$N$26,Settings!$C$7))</f>
        <v>0</v>
      </c>
      <c r="D27" s="26" t="n">
        <f aca="false">IF($A27="",0,INDEX(Actual!$C$26:$N$26,Settings!$C$7))</f>
        <v>0</v>
      </c>
      <c r="E27" s="26" t="n">
        <f aca="false">D27-C27</f>
        <v>0</v>
      </c>
      <c r="F27" s="27" t="n">
        <f aca="false">IF(C27=0,0,E27/ABS(C27))</f>
        <v>0</v>
      </c>
      <c r="G27" s="28" t="str">
        <f aca="false">IF(OR($A27="",E27=0),"",IF(OR($B27="Revenue",$B27="Profit")=(E27&gt;0),"F","A"))</f>
        <v/>
      </c>
      <c r="H27" s="10" t="str">
        <f aca="false">IF($A27="","",IF(ABS(E27)&gt;MAX(Settings!$C$9,Settings!$C$8*ABS(C27)),"Explain",""))</f>
        <v/>
      </c>
      <c r="I27" s="26" t="n">
        <f aca="false">IF($A27="",0,SUMPRODUCT((Budget!$C$4:$N$4&lt;=Settings!$C$7)*Budget!$C$26:$N$26))</f>
        <v>0</v>
      </c>
      <c r="J27" s="26" t="n">
        <f aca="false">IF($A27="",0,SUMPRODUCT((Actual!$C$4:$N$4&lt;=Settings!$C$7)*Actual!$C$26:$N$26))</f>
        <v>0</v>
      </c>
      <c r="K27" s="26" t="n">
        <f aca="false">J27-I27</f>
        <v>0</v>
      </c>
      <c r="L27" s="27" t="n">
        <f aca="false">IF(I27=0,0,K27/ABS(I27))</f>
        <v>0</v>
      </c>
      <c r="M27" s="28" t="str">
        <f aca="false">IF(OR($A27="",K27=0),"",IF(OR($B27="Revenue",$B27="Profit")=(K27&gt;0),"F","A"))</f>
        <v/>
      </c>
      <c r="N27" s="10" t="str">
        <f aca="false">IF($A27="","",IF(ABS(K27)&gt;MAX(Settings!$C$9,Settings!$C$8*ABS(I27)),"Explain",""))</f>
        <v/>
      </c>
      <c r="O27" s="29" t="n">
        <f aca="false">IF($A27="",0,Budget!O26)</f>
        <v>0</v>
      </c>
      <c r="P27" s="26" t="n">
        <f aca="false">J27+O27-I27</f>
        <v>0</v>
      </c>
      <c r="Q27" s="8"/>
    </row>
    <row r="28" customFormat="false" ht="15" hidden="false" customHeight="false" outlineLevel="0" collapsed="false">
      <c r="A28" s="11" t="str">
        <f aca="false">IF(Lines!A27="","",Lines!A27)</f>
        <v/>
      </c>
      <c r="B28" s="11" t="str">
        <f aca="false">IF(Lines!B27="","",Lines!B27)</f>
        <v/>
      </c>
      <c r="C28" s="26" t="n">
        <f aca="false">IF($A28="",0,INDEX(Budget!$C$27:$N$27,Settings!$C$7))</f>
        <v>0</v>
      </c>
      <c r="D28" s="26" t="n">
        <f aca="false">IF($A28="",0,INDEX(Actual!$C$27:$N$27,Settings!$C$7))</f>
        <v>0</v>
      </c>
      <c r="E28" s="26" t="n">
        <f aca="false">D28-C28</f>
        <v>0</v>
      </c>
      <c r="F28" s="27" t="n">
        <f aca="false">IF(C28=0,0,E28/ABS(C28))</f>
        <v>0</v>
      </c>
      <c r="G28" s="28" t="str">
        <f aca="false">IF(OR($A28="",E28=0),"",IF(OR($B28="Revenue",$B28="Profit")=(E28&gt;0),"F","A"))</f>
        <v/>
      </c>
      <c r="H28" s="10" t="str">
        <f aca="false">IF($A28="","",IF(ABS(E28)&gt;MAX(Settings!$C$9,Settings!$C$8*ABS(C28)),"Explain",""))</f>
        <v/>
      </c>
      <c r="I28" s="26" t="n">
        <f aca="false">IF($A28="",0,SUMPRODUCT((Budget!$C$4:$N$4&lt;=Settings!$C$7)*Budget!$C$27:$N$27))</f>
        <v>0</v>
      </c>
      <c r="J28" s="26" t="n">
        <f aca="false">IF($A28="",0,SUMPRODUCT((Actual!$C$4:$N$4&lt;=Settings!$C$7)*Actual!$C$27:$N$27))</f>
        <v>0</v>
      </c>
      <c r="K28" s="26" t="n">
        <f aca="false">J28-I28</f>
        <v>0</v>
      </c>
      <c r="L28" s="27" t="n">
        <f aca="false">IF(I28=0,0,K28/ABS(I28))</f>
        <v>0</v>
      </c>
      <c r="M28" s="28" t="str">
        <f aca="false">IF(OR($A28="",K28=0),"",IF(OR($B28="Revenue",$B28="Profit")=(K28&gt;0),"F","A"))</f>
        <v/>
      </c>
      <c r="N28" s="10" t="str">
        <f aca="false">IF($A28="","",IF(ABS(K28)&gt;MAX(Settings!$C$9,Settings!$C$8*ABS(I28)),"Explain",""))</f>
        <v/>
      </c>
      <c r="O28" s="29" t="n">
        <f aca="false">IF($A28="",0,Budget!O27)</f>
        <v>0</v>
      </c>
      <c r="P28" s="26" t="n">
        <f aca="false">J28+O28-I28</f>
        <v>0</v>
      </c>
      <c r="Q28" s="8"/>
    </row>
    <row r="29" customFormat="false" ht="15" hidden="false" customHeight="false" outlineLevel="0" collapsed="false">
      <c r="A29" s="11" t="str">
        <f aca="false">IF(Lines!A28="","",Lines!A28)</f>
        <v/>
      </c>
      <c r="B29" s="11" t="str">
        <f aca="false">IF(Lines!B28="","",Lines!B28)</f>
        <v/>
      </c>
      <c r="C29" s="26" t="n">
        <f aca="false">IF($A29="",0,INDEX(Budget!$C$28:$N$28,Settings!$C$7))</f>
        <v>0</v>
      </c>
      <c r="D29" s="26" t="n">
        <f aca="false">IF($A29="",0,INDEX(Actual!$C$28:$N$28,Settings!$C$7))</f>
        <v>0</v>
      </c>
      <c r="E29" s="26" t="n">
        <f aca="false">D29-C29</f>
        <v>0</v>
      </c>
      <c r="F29" s="27" t="n">
        <f aca="false">IF(C29=0,0,E29/ABS(C29))</f>
        <v>0</v>
      </c>
      <c r="G29" s="28" t="str">
        <f aca="false">IF(OR($A29="",E29=0),"",IF(OR($B29="Revenue",$B29="Profit")=(E29&gt;0),"F","A"))</f>
        <v/>
      </c>
      <c r="H29" s="10" t="str">
        <f aca="false">IF($A29="","",IF(ABS(E29)&gt;MAX(Settings!$C$9,Settings!$C$8*ABS(C29)),"Explain",""))</f>
        <v/>
      </c>
      <c r="I29" s="26" t="n">
        <f aca="false">IF($A29="",0,SUMPRODUCT((Budget!$C$4:$N$4&lt;=Settings!$C$7)*Budget!$C$28:$N$28))</f>
        <v>0</v>
      </c>
      <c r="J29" s="26" t="n">
        <f aca="false">IF($A29="",0,SUMPRODUCT((Actual!$C$4:$N$4&lt;=Settings!$C$7)*Actual!$C$28:$N$28))</f>
        <v>0</v>
      </c>
      <c r="K29" s="26" t="n">
        <f aca="false">J29-I29</f>
        <v>0</v>
      </c>
      <c r="L29" s="27" t="n">
        <f aca="false">IF(I29=0,0,K29/ABS(I29))</f>
        <v>0</v>
      </c>
      <c r="M29" s="28" t="str">
        <f aca="false">IF(OR($A29="",K29=0),"",IF(OR($B29="Revenue",$B29="Profit")=(K29&gt;0),"F","A"))</f>
        <v/>
      </c>
      <c r="N29" s="10" t="str">
        <f aca="false">IF($A29="","",IF(ABS(K29)&gt;MAX(Settings!$C$9,Settings!$C$8*ABS(I29)),"Explain",""))</f>
        <v/>
      </c>
      <c r="O29" s="29" t="n">
        <f aca="false">IF($A29="",0,Budget!O28)</f>
        <v>0</v>
      </c>
      <c r="P29" s="26" t="n">
        <f aca="false">J29+O29-I29</f>
        <v>0</v>
      </c>
      <c r="Q29" s="8"/>
    </row>
    <row r="30" customFormat="false" ht="15" hidden="false" customHeight="false" outlineLevel="0" collapsed="false">
      <c r="A30" s="11" t="str">
        <f aca="false">IF(Lines!A29="","",Lines!A29)</f>
        <v/>
      </c>
      <c r="B30" s="11" t="str">
        <f aca="false">IF(Lines!B29="","",Lines!B29)</f>
        <v/>
      </c>
      <c r="C30" s="26" t="n">
        <f aca="false">IF($A30="",0,INDEX(Budget!$C$29:$N$29,Settings!$C$7))</f>
        <v>0</v>
      </c>
      <c r="D30" s="26" t="n">
        <f aca="false">IF($A30="",0,INDEX(Actual!$C$29:$N$29,Settings!$C$7))</f>
        <v>0</v>
      </c>
      <c r="E30" s="26" t="n">
        <f aca="false">D30-C30</f>
        <v>0</v>
      </c>
      <c r="F30" s="27" t="n">
        <f aca="false">IF(C30=0,0,E30/ABS(C30))</f>
        <v>0</v>
      </c>
      <c r="G30" s="28" t="str">
        <f aca="false">IF(OR($A30="",E30=0),"",IF(OR($B30="Revenue",$B30="Profit")=(E30&gt;0),"F","A"))</f>
        <v/>
      </c>
      <c r="H30" s="10" t="str">
        <f aca="false">IF($A30="","",IF(ABS(E30)&gt;MAX(Settings!$C$9,Settings!$C$8*ABS(C30)),"Explain",""))</f>
        <v/>
      </c>
      <c r="I30" s="26" t="n">
        <f aca="false">IF($A30="",0,SUMPRODUCT((Budget!$C$4:$N$4&lt;=Settings!$C$7)*Budget!$C$29:$N$29))</f>
        <v>0</v>
      </c>
      <c r="J30" s="26" t="n">
        <f aca="false">IF($A30="",0,SUMPRODUCT((Actual!$C$4:$N$4&lt;=Settings!$C$7)*Actual!$C$29:$N$29))</f>
        <v>0</v>
      </c>
      <c r="K30" s="26" t="n">
        <f aca="false">J30-I30</f>
        <v>0</v>
      </c>
      <c r="L30" s="27" t="n">
        <f aca="false">IF(I30=0,0,K30/ABS(I30))</f>
        <v>0</v>
      </c>
      <c r="M30" s="28" t="str">
        <f aca="false">IF(OR($A30="",K30=0),"",IF(OR($B30="Revenue",$B30="Profit")=(K30&gt;0),"F","A"))</f>
        <v/>
      </c>
      <c r="N30" s="10" t="str">
        <f aca="false">IF($A30="","",IF(ABS(K30)&gt;MAX(Settings!$C$9,Settings!$C$8*ABS(I30)),"Explain",""))</f>
        <v/>
      </c>
      <c r="O30" s="29" t="n">
        <f aca="false">IF($A30="",0,Budget!O29)</f>
        <v>0</v>
      </c>
      <c r="P30" s="26" t="n">
        <f aca="false">J30+O30-I30</f>
        <v>0</v>
      </c>
      <c r="Q30" s="8"/>
    </row>
    <row r="31" customFormat="false" ht="15" hidden="false" customHeight="false" outlineLevel="0" collapsed="false">
      <c r="A31" s="11" t="str">
        <f aca="false">IF(Lines!A30="","",Lines!A30)</f>
        <v/>
      </c>
      <c r="B31" s="11" t="str">
        <f aca="false">IF(Lines!B30="","",Lines!B30)</f>
        <v/>
      </c>
      <c r="C31" s="26" t="n">
        <f aca="false">IF($A31="",0,INDEX(Budget!$C$30:$N$30,Settings!$C$7))</f>
        <v>0</v>
      </c>
      <c r="D31" s="26" t="n">
        <f aca="false">IF($A31="",0,INDEX(Actual!$C$30:$N$30,Settings!$C$7))</f>
        <v>0</v>
      </c>
      <c r="E31" s="26" t="n">
        <f aca="false">D31-C31</f>
        <v>0</v>
      </c>
      <c r="F31" s="27" t="n">
        <f aca="false">IF(C31=0,0,E31/ABS(C31))</f>
        <v>0</v>
      </c>
      <c r="G31" s="28" t="str">
        <f aca="false">IF(OR($A31="",E31=0),"",IF(OR($B31="Revenue",$B31="Profit")=(E31&gt;0),"F","A"))</f>
        <v/>
      </c>
      <c r="H31" s="10" t="str">
        <f aca="false">IF($A31="","",IF(ABS(E31)&gt;MAX(Settings!$C$9,Settings!$C$8*ABS(C31)),"Explain",""))</f>
        <v/>
      </c>
      <c r="I31" s="26" t="n">
        <f aca="false">IF($A31="",0,SUMPRODUCT((Budget!$C$4:$N$4&lt;=Settings!$C$7)*Budget!$C$30:$N$30))</f>
        <v>0</v>
      </c>
      <c r="J31" s="26" t="n">
        <f aca="false">IF($A31="",0,SUMPRODUCT((Actual!$C$4:$N$4&lt;=Settings!$C$7)*Actual!$C$30:$N$30))</f>
        <v>0</v>
      </c>
      <c r="K31" s="26" t="n">
        <f aca="false">J31-I31</f>
        <v>0</v>
      </c>
      <c r="L31" s="27" t="n">
        <f aca="false">IF(I31=0,0,K31/ABS(I31))</f>
        <v>0</v>
      </c>
      <c r="M31" s="28" t="str">
        <f aca="false">IF(OR($A31="",K31=0),"",IF(OR($B31="Revenue",$B31="Profit")=(K31&gt;0),"F","A"))</f>
        <v/>
      </c>
      <c r="N31" s="10" t="str">
        <f aca="false">IF($A31="","",IF(ABS(K31)&gt;MAX(Settings!$C$9,Settings!$C$8*ABS(I31)),"Explain",""))</f>
        <v/>
      </c>
      <c r="O31" s="29" t="n">
        <f aca="false">IF($A31="",0,Budget!O30)</f>
        <v>0</v>
      </c>
      <c r="P31" s="26" t="n">
        <f aca="false">J31+O31-I31</f>
        <v>0</v>
      </c>
      <c r="Q31" s="8"/>
    </row>
    <row r="32" customFormat="false" ht="15" hidden="false" customHeight="false" outlineLevel="0" collapsed="false">
      <c r="A32" s="11" t="str">
        <f aca="false">IF(Lines!A31="","",Lines!A31)</f>
        <v/>
      </c>
      <c r="B32" s="11" t="str">
        <f aca="false">IF(Lines!B31="","",Lines!B31)</f>
        <v/>
      </c>
      <c r="C32" s="26" t="n">
        <f aca="false">IF($A32="",0,INDEX(Budget!$C$31:$N$31,Settings!$C$7))</f>
        <v>0</v>
      </c>
      <c r="D32" s="26" t="n">
        <f aca="false">IF($A32="",0,INDEX(Actual!$C$31:$N$31,Settings!$C$7))</f>
        <v>0</v>
      </c>
      <c r="E32" s="26" t="n">
        <f aca="false">D32-C32</f>
        <v>0</v>
      </c>
      <c r="F32" s="27" t="n">
        <f aca="false">IF(C32=0,0,E32/ABS(C32))</f>
        <v>0</v>
      </c>
      <c r="G32" s="28" t="str">
        <f aca="false">IF(OR($A32="",E32=0),"",IF(OR($B32="Revenue",$B32="Profit")=(E32&gt;0),"F","A"))</f>
        <v/>
      </c>
      <c r="H32" s="10" t="str">
        <f aca="false">IF($A32="","",IF(ABS(E32)&gt;MAX(Settings!$C$9,Settings!$C$8*ABS(C32)),"Explain",""))</f>
        <v/>
      </c>
      <c r="I32" s="26" t="n">
        <f aca="false">IF($A32="",0,SUMPRODUCT((Budget!$C$4:$N$4&lt;=Settings!$C$7)*Budget!$C$31:$N$31))</f>
        <v>0</v>
      </c>
      <c r="J32" s="26" t="n">
        <f aca="false">IF($A32="",0,SUMPRODUCT((Actual!$C$4:$N$4&lt;=Settings!$C$7)*Actual!$C$31:$N$31))</f>
        <v>0</v>
      </c>
      <c r="K32" s="26" t="n">
        <f aca="false">J32-I32</f>
        <v>0</v>
      </c>
      <c r="L32" s="27" t="n">
        <f aca="false">IF(I32=0,0,K32/ABS(I32))</f>
        <v>0</v>
      </c>
      <c r="M32" s="28" t="str">
        <f aca="false">IF(OR($A32="",K32=0),"",IF(OR($B32="Revenue",$B32="Profit")=(K32&gt;0),"F","A"))</f>
        <v/>
      </c>
      <c r="N32" s="10" t="str">
        <f aca="false">IF($A32="","",IF(ABS(K32)&gt;MAX(Settings!$C$9,Settings!$C$8*ABS(I32)),"Explain",""))</f>
        <v/>
      </c>
      <c r="O32" s="29" t="n">
        <f aca="false">IF($A32="",0,Budget!O31)</f>
        <v>0</v>
      </c>
      <c r="P32" s="26" t="n">
        <f aca="false">J32+O32-I32</f>
        <v>0</v>
      </c>
      <c r="Q32" s="8"/>
    </row>
    <row r="33" customFormat="false" ht="15" hidden="false" customHeight="false" outlineLevel="0" collapsed="false">
      <c r="A33" s="11" t="str">
        <f aca="false">IF(Lines!A32="","",Lines!A32)</f>
        <v/>
      </c>
      <c r="B33" s="11" t="str">
        <f aca="false">IF(Lines!B32="","",Lines!B32)</f>
        <v/>
      </c>
      <c r="C33" s="26" t="n">
        <f aca="false">IF($A33="",0,INDEX(Budget!$C$32:$N$32,Settings!$C$7))</f>
        <v>0</v>
      </c>
      <c r="D33" s="26" t="n">
        <f aca="false">IF($A33="",0,INDEX(Actual!$C$32:$N$32,Settings!$C$7))</f>
        <v>0</v>
      </c>
      <c r="E33" s="26" t="n">
        <f aca="false">D33-C33</f>
        <v>0</v>
      </c>
      <c r="F33" s="27" t="n">
        <f aca="false">IF(C33=0,0,E33/ABS(C33))</f>
        <v>0</v>
      </c>
      <c r="G33" s="28" t="str">
        <f aca="false">IF(OR($A33="",E33=0),"",IF(OR($B33="Revenue",$B33="Profit")=(E33&gt;0),"F","A"))</f>
        <v/>
      </c>
      <c r="H33" s="10" t="str">
        <f aca="false">IF($A33="","",IF(ABS(E33)&gt;MAX(Settings!$C$9,Settings!$C$8*ABS(C33)),"Explain",""))</f>
        <v/>
      </c>
      <c r="I33" s="26" t="n">
        <f aca="false">IF($A33="",0,SUMPRODUCT((Budget!$C$4:$N$4&lt;=Settings!$C$7)*Budget!$C$32:$N$32))</f>
        <v>0</v>
      </c>
      <c r="J33" s="26" t="n">
        <f aca="false">IF($A33="",0,SUMPRODUCT((Actual!$C$4:$N$4&lt;=Settings!$C$7)*Actual!$C$32:$N$32))</f>
        <v>0</v>
      </c>
      <c r="K33" s="26" t="n">
        <f aca="false">J33-I33</f>
        <v>0</v>
      </c>
      <c r="L33" s="27" t="n">
        <f aca="false">IF(I33=0,0,K33/ABS(I33))</f>
        <v>0</v>
      </c>
      <c r="M33" s="28" t="str">
        <f aca="false">IF(OR($A33="",K33=0),"",IF(OR($B33="Revenue",$B33="Profit")=(K33&gt;0),"F","A"))</f>
        <v/>
      </c>
      <c r="N33" s="10" t="str">
        <f aca="false">IF($A33="","",IF(ABS(K33)&gt;MAX(Settings!$C$9,Settings!$C$8*ABS(I33)),"Explain",""))</f>
        <v/>
      </c>
      <c r="O33" s="29" t="n">
        <f aca="false">IF($A33="",0,Budget!O32)</f>
        <v>0</v>
      </c>
      <c r="P33" s="26" t="n">
        <f aca="false">J33+O33-I33</f>
        <v>0</v>
      </c>
      <c r="Q33" s="8"/>
    </row>
    <row r="34" customFormat="false" ht="15" hidden="false" customHeight="false" outlineLevel="0" collapsed="false">
      <c r="A34" s="11" t="str">
        <f aca="false">IF(Lines!A33="","",Lines!A33)</f>
        <v/>
      </c>
      <c r="B34" s="11" t="str">
        <f aca="false">IF(Lines!B33="","",Lines!B33)</f>
        <v/>
      </c>
      <c r="C34" s="26" t="n">
        <f aca="false">IF($A34="",0,INDEX(Budget!$C$33:$N$33,Settings!$C$7))</f>
        <v>0</v>
      </c>
      <c r="D34" s="26" t="n">
        <f aca="false">IF($A34="",0,INDEX(Actual!$C$33:$N$33,Settings!$C$7))</f>
        <v>0</v>
      </c>
      <c r="E34" s="26" t="n">
        <f aca="false">D34-C34</f>
        <v>0</v>
      </c>
      <c r="F34" s="27" t="n">
        <f aca="false">IF(C34=0,0,E34/ABS(C34))</f>
        <v>0</v>
      </c>
      <c r="G34" s="28" t="str">
        <f aca="false">IF(OR($A34="",E34=0),"",IF(OR($B34="Revenue",$B34="Profit")=(E34&gt;0),"F","A"))</f>
        <v/>
      </c>
      <c r="H34" s="10" t="str">
        <f aca="false">IF($A34="","",IF(ABS(E34)&gt;MAX(Settings!$C$9,Settings!$C$8*ABS(C34)),"Explain",""))</f>
        <v/>
      </c>
      <c r="I34" s="26" t="n">
        <f aca="false">IF($A34="",0,SUMPRODUCT((Budget!$C$4:$N$4&lt;=Settings!$C$7)*Budget!$C$33:$N$33))</f>
        <v>0</v>
      </c>
      <c r="J34" s="26" t="n">
        <f aca="false">IF($A34="",0,SUMPRODUCT((Actual!$C$4:$N$4&lt;=Settings!$C$7)*Actual!$C$33:$N$33))</f>
        <v>0</v>
      </c>
      <c r="K34" s="26" t="n">
        <f aca="false">J34-I34</f>
        <v>0</v>
      </c>
      <c r="L34" s="27" t="n">
        <f aca="false">IF(I34=0,0,K34/ABS(I34))</f>
        <v>0</v>
      </c>
      <c r="M34" s="28" t="str">
        <f aca="false">IF(OR($A34="",K34=0),"",IF(OR($B34="Revenue",$B34="Profit")=(K34&gt;0),"F","A"))</f>
        <v/>
      </c>
      <c r="N34" s="10" t="str">
        <f aca="false">IF($A34="","",IF(ABS(K34)&gt;MAX(Settings!$C$9,Settings!$C$8*ABS(I34)),"Explain",""))</f>
        <v/>
      </c>
      <c r="O34" s="29" t="n">
        <f aca="false">IF($A34="",0,Budget!O33)</f>
        <v>0</v>
      </c>
      <c r="P34" s="26" t="n">
        <f aca="false">J34+O34-I34</f>
        <v>0</v>
      </c>
      <c r="Q34" s="8"/>
    </row>
    <row r="35" customFormat="false" ht="15" hidden="false" customHeight="false" outlineLevel="0" collapsed="false">
      <c r="A35" s="11" t="str">
        <f aca="false">IF(Lines!A34="","",Lines!A34)</f>
        <v/>
      </c>
      <c r="B35" s="11" t="str">
        <f aca="false">IF(Lines!B34="","",Lines!B34)</f>
        <v/>
      </c>
      <c r="C35" s="26" t="n">
        <f aca="false">IF($A35="",0,INDEX(Budget!$C$34:$N$34,Settings!$C$7))</f>
        <v>0</v>
      </c>
      <c r="D35" s="26" t="n">
        <f aca="false">IF($A35="",0,INDEX(Actual!$C$34:$N$34,Settings!$C$7))</f>
        <v>0</v>
      </c>
      <c r="E35" s="26" t="n">
        <f aca="false">D35-C35</f>
        <v>0</v>
      </c>
      <c r="F35" s="27" t="n">
        <f aca="false">IF(C35=0,0,E35/ABS(C35))</f>
        <v>0</v>
      </c>
      <c r="G35" s="28" t="str">
        <f aca="false">IF(OR($A35="",E35=0),"",IF(OR($B35="Revenue",$B35="Profit")=(E35&gt;0),"F","A"))</f>
        <v/>
      </c>
      <c r="H35" s="10" t="str">
        <f aca="false">IF($A35="","",IF(ABS(E35)&gt;MAX(Settings!$C$9,Settings!$C$8*ABS(C35)),"Explain",""))</f>
        <v/>
      </c>
      <c r="I35" s="26" t="n">
        <f aca="false">IF($A35="",0,SUMPRODUCT((Budget!$C$4:$N$4&lt;=Settings!$C$7)*Budget!$C$34:$N$34))</f>
        <v>0</v>
      </c>
      <c r="J35" s="26" t="n">
        <f aca="false">IF($A35="",0,SUMPRODUCT((Actual!$C$4:$N$4&lt;=Settings!$C$7)*Actual!$C$34:$N$34))</f>
        <v>0</v>
      </c>
      <c r="K35" s="26" t="n">
        <f aca="false">J35-I35</f>
        <v>0</v>
      </c>
      <c r="L35" s="27" t="n">
        <f aca="false">IF(I35=0,0,K35/ABS(I35))</f>
        <v>0</v>
      </c>
      <c r="M35" s="28" t="str">
        <f aca="false">IF(OR($A35="",K35=0),"",IF(OR($B35="Revenue",$B35="Profit")=(K35&gt;0),"F","A"))</f>
        <v/>
      </c>
      <c r="N35" s="10" t="str">
        <f aca="false">IF($A35="","",IF(ABS(K35)&gt;MAX(Settings!$C$9,Settings!$C$8*ABS(I35)),"Explain",""))</f>
        <v/>
      </c>
      <c r="O35" s="29" t="n">
        <f aca="false">IF($A35="",0,Budget!O34)</f>
        <v>0</v>
      </c>
      <c r="P35" s="26" t="n">
        <f aca="false">J35+O35-I35</f>
        <v>0</v>
      </c>
      <c r="Q35" s="8"/>
    </row>
    <row r="36" customFormat="false" ht="15" hidden="false" customHeight="false" outlineLevel="0" collapsed="false">
      <c r="A36" s="11" t="str">
        <f aca="false">IF(Lines!A35="","",Lines!A35)</f>
        <v/>
      </c>
      <c r="B36" s="11" t="str">
        <f aca="false">IF(Lines!B35="","",Lines!B35)</f>
        <v/>
      </c>
      <c r="C36" s="26" t="n">
        <f aca="false">IF($A36="",0,INDEX(Budget!$C$35:$N$35,Settings!$C$7))</f>
        <v>0</v>
      </c>
      <c r="D36" s="26" t="n">
        <f aca="false">IF($A36="",0,INDEX(Actual!$C$35:$N$35,Settings!$C$7))</f>
        <v>0</v>
      </c>
      <c r="E36" s="26" t="n">
        <f aca="false">D36-C36</f>
        <v>0</v>
      </c>
      <c r="F36" s="27" t="n">
        <f aca="false">IF(C36=0,0,E36/ABS(C36))</f>
        <v>0</v>
      </c>
      <c r="G36" s="28" t="str">
        <f aca="false">IF(OR($A36="",E36=0),"",IF(OR($B36="Revenue",$B36="Profit")=(E36&gt;0),"F","A"))</f>
        <v/>
      </c>
      <c r="H36" s="10" t="str">
        <f aca="false">IF($A36="","",IF(ABS(E36)&gt;MAX(Settings!$C$9,Settings!$C$8*ABS(C36)),"Explain",""))</f>
        <v/>
      </c>
      <c r="I36" s="26" t="n">
        <f aca="false">IF($A36="",0,SUMPRODUCT((Budget!$C$4:$N$4&lt;=Settings!$C$7)*Budget!$C$35:$N$35))</f>
        <v>0</v>
      </c>
      <c r="J36" s="26" t="n">
        <f aca="false">IF($A36="",0,SUMPRODUCT((Actual!$C$4:$N$4&lt;=Settings!$C$7)*Actual!$C$35:$N$35))</f>
        <v>0</v>
      </c>
      <c r="K36" s="26" t="n">
        <f aca="false">J36-I36</f>
        <v>0</v>
      </c>
      <c r="L36" s="27" t="n">
        <f aca="false">IF(I36=0,0,K36/ABS(I36))</f>
        <v>0</v>
      </c>
      <c r="M36" s="28" t="str">
        <f aca="false">IF(OR($A36="",K36=0),"",IF(OR($B36="Revenue",$B36="Profit")=(K36&gt;0),"F","A"))</f>
        <v/>
      </c>
      <c r="N36" s="10" t="str">
        <f aca="false">IF($A36="","",IF(ABS(K36)&gt;MAX(Settings!$C$9,Settings!$C$8*ABS(I36)),"Explain",""))</f>
        <v/>
      </c>
      <c r="O36" s="29" t="n">
        <f aca="false">IF($A36="",0,Budget!O35)</f>
        <v>0</v>
      </c>
      <c r="P36" s="26" t="n">
        <f aca="false">J36+O36-I36</f>
        <v>0</v>
      </c>
      <c r="Q36" s="8"/>
    </row>
    <row r="37" customFormat="false" ht="15" hidden="false" customHeight="false" outlineLevel="0" collapsed="false">
      <c r="A37" s="11" t="str">
        <f aca="false">IF(Lines!A36="","",Lines!A36)</f>
        <v/>
      </c>
      <c r="B37" s="11" t="str">
        <f aca="false">IF(Lines!B36="","",Lines!B36)</f>
        <v/>
      </c>
      <c r="C37" s="26" t="n">
        <f aca="false">IF($A37="",0,INDEX(Budget!$C$36:$N$36,Settings!$C$7))</f>
        <v>0</v>
      </c>
      <c r="D37" s="26" t="n">
        <f aca="false">IF($A37="",0,INDEX(Actual!$C$36:$N$36,Settings!$C$7))</f>
        <v>0</v>
      </c>
      <c r="E37" s="26" t="n">
        <f aca="false">D37-C37</f>
        <v>0</v>
      </c>
      <c r="F37" s="27" t="n">
        <f aca="false">IF(C37=0,0,E37/ABS(C37))</f>
        <v>0</v>
      </c>
      <c r="G37" s="28" t="str">
        <f aca="false">IF(OR($A37="",E37=0),"",IF(OR($B37="Revenue",$B37="Profit")=(E37&gt;0),"F","A"))</f>
        <v/>
      </c>
      <c r="H37" s="10" t="str">
        <f aca="false">IF($A37="","",IF(ABS(E37)&gt;MAX(Settings!$C$9,Settings!$C$8*ABS(C37)),"Explain",""))</f>
        <v/>
      </c>
      <c r="I37" s="26" t="n">
        <f aca="false">IF($A37="",0,SUMPRODUCT((Budget!$C$4:$N$4&lt;=Settings!$C$7)*Budget!$C$36:$N$36))</f>
        <v>0</v>
      </c>
      <c r="J37" s="26" t="n">
        <f aca="false">IF($A37="",0,SUMPRODUCT((Actual!$C$4:$N$4&lt;=Settings!$C$7)*Actual!$C$36:$N$36))</f>
        <v>0</v>
      </c>
      <c r="K37" s="26" t="n">
        <f aca="false">J37-I37</f>
        <v>0</v>
      </c>
      <c r="L37" s="27" t="n">
        <f aca="false">IF(I37=0,0,K37/ABS(I37))</f>
        <v>0</v>
      </c>
      <c r="M37" s="28" t="str">
        <f aca="false">IF(OR($A37="",K37=0),"",IF(OR($B37="Revenue",$B37="Profit")=(K37&gt;0),"F","A"))</f>
        <v/>
      </c>
      <c r="N37" s="10" t="str">
        <f aca="false">IF($A37="","",IF(ABS(K37)&gt;MAX(Settings!$C$9,Settings!$C$8*ABS(I37)),"Explain",""))</f>
        <v/>
      </c>
      <c r="O37" s="29" t="n">
        <f aca="false">IF($A37="",0,Budget!O36)</f>
        <v>0</v>
      </c>
      <c r="P37" s="26" t="n">
        <f aca="false">J37+O37-I37</f>
        <v>0</v>
      </c>
      <c r="Q37" s="8"/>
    </row>
    <row r="38" customFormat="false" ht="15" hidden="false" customHeight="false" outlineLevel="0" collapsed="false">
      <c r="A38" s="11" t="str">
        <f aca="false">IF(Lines!A37="","",Lines!A37)</f>
        <v/>
      </c>
      <c r="B38" s="11" t="str">
        <f aca="false">IF(Lines!B37="","",Lines!B37)</f>
        <v/>
      </c>
      <c r="C38" s="26" t="n">
        <f aca="false">IF($A38="",0,INDEX(Budget!$C$37:$N$37,Settings!$C$7))</f>
        <v>0</v>
      </c>
      <c r="D38" s="26" t="n">
        <f aca="false">IF($A38="",0,INDEX(Actual!$C$37:$N$37,Settings!$C$7))</f>
        <v>0</v>
      </c>
      <c r="E38" s="26" t="n">
        <f aca="false">D38-C38</f>
        <v>0</v>
      </c>
      <c r="F38" s="27" t="n">
        <f aca="false">IF(C38=0,0,E38/ABS(C38))</f>
        <v>0</v>
      </c>
      <c r="G38" s="28" t="str">
        <f aca="false">IF(OR($A38="",E38=0),"",IF(OR($B38="Revenue",$B38="Profit")=(E38&gt;0),"F","A"))</f>
        <v/>
      </c>
      <c r="H38" s="10" t="str">
        <f aca="false">IF($A38="","",IF(ABS(E38)&gt;MAX(Settings!$C$9,Settings!$C$8*ABS(C38)),"Explain",""))</f>
        <v/>
      </c>
      <c r="I38" s="26" t="n">
        <f aca="false">IF($A38="",0,SUMPRODUCT((Budget!$C$4:$N$4&lt;=Settings!$C$7)*Budget!$C$37:$N$37))</f>
        <v>0</v>
      </c>
      <c r="J38" s="26" t="n">
        <f aca="false">IF($A38="",0,SUMPRODUCT((Actual!$C$4:$N$4&lt;=Settings!$C$7)*Actual!$C$37:$N$37))</f>
        <v>0</v>
      </c>
      <c r="K38" s="26" t="n">
        <f aca="false">J38-I38</f>
        <v>0</v>
      </c>
      <c r="L38" s="27" t="n">
        <f aca="false">IF(I38=0,0,K38/ABS(I38))</f>
        <v>0</v>
      </c>
      <c r="M38" s="28" t="str">
        <f aca="false">IF(OR($A38="",K38=0),"",IF(OR($B38="Revenue",$B38="Profit")=(K38&gt;0),"F","A"))</f>
        <v/>
      </c>
      <c r="N38" s="10" t="str">
        <f aca="false">IF($A38="","",IF(ABS(K38)&gt;MAX(Settings!$C$9,Settings!$C$8*ABS(I38)),"Explain",""))</f>
        <v/>
      </c>
      <c r="O38" s="29" t="n">
        <f aca="false">IF($A38="",0,Budget!O37)</f>
        <v>0</v>
      </c>
      <c r="P38" s="26" t="n">
        <f aca="false">J38+O38-I38</f>
        <v>0</v>
      </c>
      <c r="Q38" s="8"/>
    </row>
    <row r="39" customFormat="false" ht="15" hidden="false" customHeight="false" outlineLevel="0" collapsed="false">
      <c r="A39" s="11" t="str">
        <f aca="false">IF(Lines!A38="","",Lines!A38)</f>
        <v/>
      </c>
      <c r="B39" s="11" t="str">
        <f aca="false">IF(Lines!B38="","",Lines!B38)</f>
        <v/>
      </c>
      <c r="C39" s="26" t="n">
        <f aca="false">IF($A39="",0,INDEX(Budget!$C$38:$N$38,Settings!$C$7))</f>
        <v>0</v>
      </c>
      <c r="D39" s="26" t="n">
        <f aca="false">IF($A39="",0,INDEX(Actual!$C$38:$N$38,Settings!$C$7))</f>
        <v>0</v>
      </c>
      <c r="E39" s="26" t="n">
        <f aca="false">D39-C39</f>
        <v>0</v>
      </c>
      <c r="F39" s="27" t="n">
        <f aca="false">IF(C39=0,0,E39/ABS(C39))</f>
        <v>0</v>
      </c>
      <c r="G39" s="28" t="str">
        <f aca="false">IF(OR($A39="",E39=0),"",IF(OR($B39="Revenue",$B39="Profit")=(E39&gt;0),"F","A"))</f>
        <v/>
      </c>
      <c r="H39" s="10" t="str">
        <f aca="false">IF($A39="","",IF(ABS(E39)&gt;MAX(Settings!$C$9,Settings!$C$8*ABS(C39)),"Explain",""))</f>
        <v/>
      </c>
      <c r="I39" s="26" t="n">
        <f aca="false">IF($A39="",0,SUMPRODUCT((Budget!$C$4:$N$4&lt;=Settings!$C$7)*Budget!$C$38:$N$38))</f>
        <v>0</v>
      </c>
      <c r="J39" s="26" t="n">
        <f aca="false">IF($A39="",0,SUMPRODUCT((Actual!$C$4:$N$4&lt;=Settings!$C$7)*Actual!$C$38:$N$38))</f>
        <v>0</v>
      </c>
      <c r="K39" s="26" t="n">
        <f aca="false">J39-I39</f>
        <v>0</v>
      </c>
      <c r="L39" s="27" t="n">
        <f aca="false">IF(I39=0,0,K39/ABS(I39))</f>
        <v>0</v>
      </c>
      <c r="M39" s="28" t="str">
        <f aca="false">IF(OR($A39="",K39=0),"",IF(OR($B39="Revenue",$B39="Profit")=(K39&gt;0),"F","A"))</f>
        <v/>
      </c>
      <c r="N39" s="10" t="str">
        <f aca="false">IF($A39="","",IF(ABS(K39)&gt;MAX(Settings!$C$9,Settings!$C$8*ABS(I39)),"Explain",""))</f>
        <v/>
      </c>
      <c r="O39" s="29" t="n">
        <f aca="false">IF($A39="",0,Budget!O38)</f>
        <v>0</v>
      </c>
      <c r="P39" s="26" t="n">
        <f aca="false">J39+O39-I39</f>
        <v>0</v>
      </c>
      <c r="Q39" s="8"/>
    </row>
    <row r="40" customFormat="false" ht="15" hidden="false" customHeight="false" outlineLevel="0" collapsed="false">
      <c r="A40" s="11" t="str">
        <f aca="false">IF(Lines!A39="","",Lines!A39)</f>
        <v/>
      </c>
      <c r="B40" s="11" t="str">
        <f aca="false">IF(Lines!B39="","",Lines!B39)</f>
        <v/>
      </c>
      <c r="C40" s="26" t="n">
        <f aca="false">IF($A40="",0,INDEX(Budget!$C$39:$N$39,Settings!$C$7))</f>
        <v>0</v>
      </c>
      <c r="D40" s="26" t="n">
        <f aca="false">IF($A40="",0,INDEX(Actual!$C$39:$N$39,Settings!$C$7))</f>
        <v>0</v>
      </c>
      <c r="E40" s="26" t="n">
        <f aca="false">D40-C40</f>
        <v>0</v>
      </c>
      <c r="F40" s="27" t="n">
        <f aca="false">IF(C40=0,0,E40/ABS(C40))</f>
        <v>0</v>
      </c>
      <c r="G40" s="28" t="str">
        <f aca="false">IF(OR($A40="",E40=0),"",IF(OR($B40="Revenue",$B40="Profit")=(E40&gt;0),"F","A"))</f>
        <v/>
      </c>
      <c r="H40" s="10" t="str">
        <f aca="false">IF($A40="","",IF(ABS(E40)&gt;MAX(Settings!$C$9,Settings!$C$8*ABS(C40)),"Explain",""))</f>
        <v/>
      </c>
      <c r="I40" s="26" t="n">
        <f aca="false">IF($A40="",0,SUMPRODUCT((Budget!$C$4:$N$4&lt;=Settings!$C$7)*Budget!$C$39:$N$39))</f>
        <v>0</v>
      </c>
      <c r="J40" s="26" t="n">
        <f aca="false">IF($A40="",0,SUMPRODUCT((Actual!$C$4:$N$4&lt;=Settings!$C$7)*Actual!$C$39:$N$39))</f>
        <v>0</v>
      </c>
      <c r="K40" s="26" t="n">
        <f aca="false">J40-I40</f>
        <v>0</v>
      </c>
      <c r="L40" s="27" t="n">
        <f aca="false">IF(I40=0,0,K40/ABS(I40))</f>
        <v>0</v>
      </c>
      <c r="M40" s="28" t="str">
        <f aca="false">IF(OR($A40="",K40=0),"",IF(OR($B40="Revenue",$B40="Profit")=(K40&gt;0),"F","A"))</f>
        <v/>
      </c>
      <c r="N40" s="10" t="str">
        <f aca="false">IF($A40="","",IF(ABS(K40)&gt;MAX(Settings!$C$9,Settings!$C$8*ABS(I40)),"Explain",""))</f>
        <v/>
      </c>
      <c r="O40" s="29" t="n">
        <f aca="false">IF($A40="",0,Budget!O39)</f>
        <v>0</v>
      </c>
      <c r="P40" s="26" t="n">
        <f aca="false">J40+O40-I40</f>
        <v>0</v>
      </c>
      <c r="Q40" s="8"/>
    </row>
    <row r="41" customFormat="false" ht="15" hidden="false" customHeight="false" outlineLevel="0" collapsed="false">
      <c r="A41" s="11" t="str">
        <f aca="false">IF(Lines!A40="","",Lines!A40)</f>
        <v/>
      </c>
      <c r="B41" s="11" t="str">
        <f aca="false">IF(Lines!B40="","",Lines!B40)</f>
        <v/>
      </c>
      <c r="C41" s="26" t="n">
        <f aca="false">IF($A41="",0,INDEX(Budget!$C$40:$N$40,Settings!$C$7))</f>
        <v>0</v>
      </c>
      <c r="D41" s="26" t="n">
        <f aca="false">IF($A41="",0,INDEX(Actual!$C$40:$N$40,Settings!$C$7))</f>
        <v>0</v>
      </c>
      <c r="E41" s="26" t="n">
        <f aca="false">D41-C41</f>
        <v>0</v>
      </c>
      <c r="F41" s="27" t="n">
        <f aca="false">IF(C41=0,0,E41/ABS(C41))</f>
        <v>0</v>
      </c>
      <c r="G41" s="28" t="str">
        <f aca="false">IF(OR($A41="",E41=0),"",IF(OR($B41="Revenue",$B41="Profit")=(E41&gt;0),"F","A"))</f>
        <v/>
      </c>
      <c r="H41" s="10" t="str">
        <f aca="false">IF($A41="","",IF(ABS(E41)&gt;MAX(Settings!$C$9,Settings!$C$8*ABS(C41)),"Explain",""))</f>
        <v/>
      </c>
      <c r="I41" s="26" t="n">
        <f aca="false">IF($A41="",0,SUMPRODUCT((Budget!$C$4:$N$4&lt;=Settings!$C$7)*Budget!$C$40:$N$40))</f>
        <v>0</v>
      </c>
      <c r="J41" s="26" t="n">
        <f aca="false">IF($A41="",0,SUMPRODUCT((Actual!$C$4:$N$4&lt;=Settings!$C$7)*Actual!$C$40:$N$40))</f>
        <v>0</v>
      </c>
      <c r="K41" s="26" t="n">
        <f aca="false">J41-I41</f>
        <v>0</v>
      </c>
      <c r="L41" s="27" t="n">
        <f aca="false">IF(I41=0,0,K41/ABS(I41))</f>
        <v>0</v>
      </c>
      <c r="M41" s="28" t="str">
        <f aca="false">IF(OR($A41="",K41=0),"",IF(OR($B41="Revenue",$B41="Profit")=(K41&gt;0),"F","A"))</f>
        <v/>
      </c>
      <c r="N41" s="10" t="str">
        <f aca="false">IF($A41="","",IF(ABS(K41)&gt;MAX(Settings!$C$9,Settings!$C$8*ABS(I41)),"Explain",""))</f>
        <v/>
      </c>
      <c r="O41" s="29" t="n">
        <f aca="false">IF($A41="",0,Budget!O40)</f>
        <v>0</v>
      </c>
      <c r="P41" s="26" t="n">
        <f aca="false">J41+O41-I41</f>
        <v>0</v>
      </c>
      <c r="Q41" s="8"/>
    </row>
    <row r="42" customFormat="false" ht="15" hidden="false" customHeight="false" outlineLevel="0" collapsed="false">
      <c r="A42" s="11" t="str">
        <f aca="false">IF(Lines!A41="","",Lines!A41)</f>
        <v/>
      </c>
      <c r="B42" s="11" t="str">
        <f aca="false">IF(Lines!B41="","",Lines!B41)</f>
        <v/>
      </c>
      <c r="C42" s="26" t="n">
        <f aca="false">IF($A42="",0,INDEX(Budget!$C$41:$N$41,Settings!$C$7))</f>
        <v>0</v>
      </c>
      <c r="D42" s="26" t="n">
        <f aca="false">IF($A42="",0,INDEX(Actual!$C$41:$N$41,Settings!$C$7))</f>
        <v>0</v>
      </c>
      <c r="E42" s="26" t="n">
        <f aca="false">D42-C42</f>
        <v>0</v>
      </c>
      <c r="F42" s="27" t="n">
        <f aca="false">IF(C42=0,0,E42/ABS(C42))</f>
        <v>0</v>
      </c>
      <c r="G42" s="28" t="str">
        <f aca="false">IF(OR($A42="",E42=0),"",IF(OR($B42="Revenue",$B42="Profit")=(E42&gt;0),"F","A"))</f>
        <v/>
      </c>
      <c r="H42" s="10" t="str">
        <f aca="false">IF($A42="","",IF(ABS(E42)&gt;MAX(Settings!$C$9,Settings!$C$8*ABS(C42)),"Explain",""))</f>
        <v/>
      </c>
      <c r="I42" s="26" t="n">
        <f aca="false">IF($A42="",0,SUMPRODUCT((Budget!$C$4:$N$4&lt;=Settings!$C$7)*Budget!$C$41:$N$41))</f>
        <v>0</v>
      </c>
      <c r="J42" s="26" t="n">
        <f aca="false">IF($A42="",0,SUMPRODUCT((Actual!$C$4:$N$4&lt;=Settings!$C$7)*Actual!$C$41:$N$41))</f>
        <v>0</v>
      </c>
      <c r="K42" s="26" t="n">
        <f aca="false">J42-I42</f>
        <v>0</v>
      </c>
      <c r="L42" s="27" t="n">
        <f aca="false">IF(I42=0,0,K42/ABS(I42))</f>
        <v>0</v>
      </c>
      <c r="M42" s="28" t="str">
        <f aca="false">IF(OR($A42="",K42=0),"",IF(OR($B42="Revenue",$B42="Profit")=(K42&gt;0),"F","A"))</f>
        <v/>
      </c>
      <c r="N42" s="10" t="str">
        <f aca="false">IF($A42="","",IF(ABS(K42)&gt;MAX(Settings!$C$9,Settings!$C$8*ABS(I42)),"Explain",""))</f>
        <v/>
      </c>
      <c r="O42" s="29" t="n">
        <f aca="false">IF($A42="",0,Budget!O41)</f>
        <v>0</v>
      </c>
      <c r="P42" s="26" t="n">
        <f aca="false">J42+O42-I42</f>
        <v>0</v>
      </c>
      <c r="Q42" s="8"/>
    </row>
    <row r="43" customFormat="false" ht="15" hidden="false" customHeight="false" outlineLevel="0" collapsed="false">
      <c r="A43" s="11" t="str">
        <f aca="false">IF(Lines!A42="","",Lines!A42)</f>
        <v/>
      </c>
      <c r="B43" s="11" t="str">
        <f aca="false">IF(Lines!B42="","",Lines!B42)</f>
        <v/>
      </c>
      <c r="C43" s="26" t="n">
        <f aca="false">IF($A43="",0,INDEX(Budget!$C$42:$N$42,Settings!$C$7))</f>
        <v>0</v>
      </c>
      <c r="D43" s="26" t="n">
        <f aca="false">IF($A43="",0,INDEX(Actual!$C$42:$N$42,Settings!$C$7))</f>
        <v>0</v>
      </c>
      <c r="E43" s="26" t="n">
        <f aca="false">D43-C43</f>
        <v>0</v>
      </c>
      <c r="F43" s="27" t="n">
        <f aca="false">IF(C43=0,0,E43/ABS(C43))</f>
        <v>0</v>
      </c>
      <c r="G43" s="28" t="str">
        <f aca="false">IF(OR($A43="",E43=0),"",IF(OR($B43="Revenue",$B43="Profit")=(E43&gt;0),"F","A"))</f>
        <v/>
      </c>
      <c r="H43" s="10" t="str">
        <f aca="false">IF($A43="","",IF(ABS(E43)&gt;MAX(Settings!$C$9,Settings!$C$8*ABS(C43)),"Explain",""))</f>
        <v/>
      </c>
      <c r="I43" s="26" t="n">
        <f aca="false">IF($A43="",0,SUMPRODUCT((Budget!$C$4:$N$4&lt;=Settings!$C$7)*Budget!$C$42:$N$42))</f>
        <v>0</v>
      </c>
      <c r="J43" s="26" t="n">
        <f aca="false">IF($A43="",0,SUMPRODUCT((Actual!$C$4:$N$4&lt;=Settings!$C$7)*Actual!$C$42:$N$42))</f>
        <v>0</v>
      </c>
      <c r="K43" s="26" t="n">
        <f aca="false">J43-I43</f>
        <v>0</v>
      </c>
      <c r="L43" s="27" t="n">
        <f aca="false">IF(I43=0,0,K43/ABS(I43))</f>
        <v>0</v>
      </c>
      <c r="M43" s="28" t="str">
        <f aca="false">IF(OR($A43="",K43=0),"",IF(OR($B43="Revenue",$B43="Profit")=(K43&gt;0),"F","A"))</f>
        <v/>
      </c>
      <c r="N43" s="10" t="str">
        <f aca="false">IF($A43="","",IF(ABS(K43)&gt;MAX(Settings!$C$9,Settings!$C$8*ABS(I43)),"Explain",""))</f>
        <v/>
      </c>
      <c r="O43" s="29" t="n">
        <f aca="false">IF($A43="",0,Budget!O42)</f>
        <v>0</v>
      </c>
      <c r="P43" s="26" t="n">
        <f aca="false">J43+O43-I43</f>
        <v>0</v>
      </c>
      <c r="Q43" s="8"/>
    </row>
    <row r="44" customFormat="false" ht="15" hidden="false" customHeight="false" outlineLevel="0" collapsed="false">
      <c r="A44" s="11" t="str">
        <f aca="false">IF(Lines!A43="","",Lines!A43)</f>
        <v/>
      </c>
      <c r="B44" s="11" t="str">
        <f aca="false">IF(Lines!B43="","",Lines!B43)</f>
        <v/>
      </c>
      <c r="C44" s="26" t="n">
        <f aca="false">IF($A44="",0,INDEX(Budget!$C$43:$N$43,Settings!$C$7))</f>
        <v>0</v>
      </c>
      <c r="D44" s="26" t="n">
        <f aca="false">IF($A44="",0,INDEX(Actual!$C$43:$N$43,Settings!$C$7))</f>
        <v>0</v>
      </c>
      <c r="E44" s="26" t="n">
        <f aca="false">D44-C44</f>
        <v>0</v>
      </c>
      <c r="F44" s="27" t="n">
        <f aca="false">IF(C44=0,0,E44/ABS(C44))</f>
        <v>0</v>
      </c>
      <c r="G44" s="28" t="str">
        <f aca="false">IF(OR($A44="",E44=0),"",IF(OR($B44="Revenue",$B44="Profit")=(E44&gt;0),"F","A"))</f>
        <v/>
      </c>
      <c r="H44" s="10" t="str">
        <f aca="false">IF($A44="","",IF(ABS(E44)&gt;MAX(Settings!$C$9,Settings!$C$8*ABS(C44)),"Explain",""))</f>
        <v/>
      </c>
      <c r="I44" s="26" t="n">
        <f aca="false">IF($A44="",0,SUMPRODUCT((Budget!$C$4:$N$4&lt;=Settings!$C$7)*Budget!$C$43:$N$43))</f>
        <v>0</v>
      </c>
      <c r="J44" s="26" t="n">
        <f aca="false">IF($A44="",0,SUMPRODUCT((Actual!$C$4:$N$4&lt;=Settings!$C$7)*Actual!$C$43:$N$43))</f>
        <v>0</v>
      </c>
      <c r="K44" s="26" t="n">
        <f aca="false">J44-I44</f>
        <v>0</v>
      </c>
      <c r="L44" s="27" t="n">
        <f aca="false">IF(I44=0,0,K44/ABS(I44))</f>
        <v>0</v>
      </c>
      <c r="M44" s="28" t="str">
        <f aca="false">IF(OR($A44="",K44=0),"",IF(OR($B44="Revenue",$B44="Profit")=(K44&gt;0),"F","A"))</f>
        <v/>
      </c>
      <c r="N44" s="10" t="str">
        <f aca="false">IF($A44="","",IF(ABS(K44)&gt;MAX(Settings!$C$9,Settings!$C$8*ABS(I44)),"Explain",""))</f>
        <v/>
      </c>
      <c r="O44" s="29" t="n">
        <f aca="false">IF($A44="",0,Budget!O43)</f>
        <v>0</v>
      </c>
      <c r="P44" s="26" t="n">
        <f aca="false">J44+O44-I44</f>
        <v>0</v>
      </c>
      <c r="Q44" s="8"/>
    </row>
    <row r="45" customFormat="false" ht="15" hidden="false" customHeight="false" outlineLevel="0" collapsed="false">
      <c r="A45" s="11" t="str">
        <f aca="false">IF(Lines!A44="","",Lines!A44)</f>
        <v/>
      </c>
      <c r="B45" s="11" t="str">
        <f aca="false">IF(Lines!B44="","",Lines!B44)</f>
        <v/>
      </c>
      <c r="C45" s="26" t="n">
        <f aca="false">IF($A45="",0,INDEX(Budget!$C$44:$N$44,Settings!$C$7))</f>
        <v>0</v>
      </c>
      <c r="D45" s="26" t="n">
        <f aca="false">IF($A45="",0,INDEX(Actual!$C$44:$N$44,Settings!$C$7))</f>
        <v>0</v>
      </c>
      <c r="E45" s="26" t="n">
        <f aca="false">D45-C45</f>
        <v>0</v>
      </c>
      <c r="F45" s="27" t="n">
        <f aca="false">IF(C45=0,0,E45/ABS(C45))</f>
        <v>0</v>
      </c>
      <c r="G45" s="28" t="str">
        <f aca="false">IF(OR($A45="",E45=0),"",IF(OR($B45="Revenue",$B45="Profit")=(E45&gt;0),"F","A"))</f>
        <v/>
      </c>
      <c r="H45" s="10" t="str">
        <f aca="false">IF($A45="","",IF(ABS(E45)&gt;MAX(Settings!$C$9,Settings!$C$8*ABS(C45)),"Explain",""))</f>
        <v/>
      </c>
      <c r="I45" s="26" t="n">
        <f aca="false">IF($A45="",0,SUMPRODUCT((Budget!$C$4:$N$4&lt;=Settings!$C$7)*Budget!$C$44:$N$44))</f>
        <v>0</v>
      </c>
      <c r="J45" s="26" t="n">
        <f aca="false">IF($A45="",0,SUMPRODUCT((Actual!$C$4:$N$4&lt;=Settings!$C$7)*Actual!$C$44:$N$44))</f>
        <v>0</v>
      </c>
      <c r="K45" s="26" t="n">
        <f aca="false">J45-I45</f>
        <v>0</v>
      </c>
      <c r="L45" s="27" t="n">
        <f aca="false">IF(I45=0,0,K45/ABS(I45))</f>
        <v>0</v>
      </c>
      <c r="M45" s="28" t="str">
        <f aca="false">IF(OR($A45="",K45=0),"",IF(OR($B45="Revenue",$B45="Profit")=(K45&gt;0),"F","A"))</f>
        <v/>
      </c>
      <c r="N45" s="10" t="str">
        <f aca="false">IF($A45="","",IF(ABS(K45)&gt;MAX(Settings!$C$9,Settings!$C$8*ABS(I45)),"Explain",""))</f>
        <v/>
      </c>
      <c r="O45" s="29" t="n">
        <f aca="false">IF($A45="",0,Budget!O44)</f>
        <v>0</v>
      </c>
      <c r="P45" s="26" t="n">
        <f aca="false">J45+O45-I45</f>
        <v>0</v>
      </c>
      <c r="Q45" s="8"/>
    </row>
    <row r="46" customFormat="false" ht="15" hidden="false" customHeight="false" outlineLevel="0" collapsed="false">
      <c r="A46" s="11" t="str">
        <f aca="false">IF(Lines!A45="","",Lines!A45)</f>
        <v/>
      </c>
      <c r="B46" s="11" t="str">
        <f aca="false">IF(Lines!B45="","",Lines!B45)</f>
        <v/>
      </c>
      <c r="C46" s="26" t="n">
        <f aca="false">IF($A46="",0,INDEX(Budget!$C$45:$N$45,Settings!$C$7))</f>
        <v>0</v>
      </c>
      <c r="D46" s="26" t="n">
        <f aca="false">IF($A46="",0,INDEX(Actual!$C$45:$N$45,Settings!$C$7))</f>
        <v>0</v>
      </c>
      <c r="E46" s="26" t="n">
        <f aca="false">D46-C46</f>
        <v>0</v>
      </c>
      <c r="F46" s="27" t="n">
        <f aca="false">IF(C46=0,0,E46/ABS(C46))</f>
        <v>0</v>
      </c>
      <c r="G46" s="28" t="str">
        <f aca="false">IF(OR($A46="",E46=0),"",IF(OR($B46="Revenue",$B46="Profit")=(E46&gt;0),"F","A"))</f>
        <v/>
      </c>
      <c r="H46" s="10" t="str">
        <f aca="false">IF($A46="","",IF(ABS(E46)&gt;MAX(Settings!$C$9,Settings!$C$8*ABS(C46)),"Explain",""))</f>
        <v/>
      </c>
      <c r="I46" s="26" t="n">
        <f aca="false">IF($A46="",0,SUMPRODUCT((Budget!$C$4:$N$4&lt;=Settings!$C$7)*Budget!$C$45:$N$45))</f>
        <v>0</v>
      </c>
      <c r="J46" s="26" t="n">
        <f aca="false">IF($A46="",0,SUMPRODUCT((Actual!$C$4:$N$4&lt;=Settings!$C$7)*Actual!$C$45:$N$45))</f>
        <v>0</v>
      </c>
      <c r="K46" s="26" t="n">
        <f aca="false">J46-I46</f>
        <v>0</v>
      </c>
      <c r="L46" s="27" t="n">
        <f aca="false">IF(I46=0,0,K46/ABS(I46))</f>
        <v>0</v>
      </c>
      <c r="M46" s="28" t="str">
        <f aca="false">IF(OR($A46="",K46=0),"",IF(OR($B46="Revenue",$B46="Profit")=(K46&gt;0),"F","A"))</f>
        <v/>
      </c>
      <c r="N46" s="10" t="str">
        <f aca="false">IF($A46="","",IF(ABS(K46)&gt;MAX(Settings!$C$9,Settings!$C$8*ABS(I46)),"Explain",""))</f>
        <v/>
      </c>
      <c r="O46" s="29" t="n">
        <f aca="false">IF($A46="",0,Budget!O45)</f>
        <v>0</v>
      </c>
      <c r="P46" s="26" t="n">
        <f aca="false">J46+O46-I46</f>
        <v>0</v>
      </c>
      <c r="Q46" s="8"/>
    </row>
    <row r="48" customFormat="false" ht="15" hidden="false" customHeight="false" outlineLevel="0" collapsed="false">
      <c r="A48" s="30" t="s">
        <v>89</v>
      </c>
      <c r="B48" s="30" t="s">
        <v>58</v>
      </c>
      <c r="C48" s="31" t="n">
        <f aca="false">SUMIFS(C$7:C$46,$B$7:$B$46,"Revenue")</f>
        <v>2559.6</v>
      </c>
      <c r="D48" s="31" t="n">
        <f aca="false">SUMIFS(D$7:D$46,$B$7:$B$46,"Revenue")</f>
        <v>2602.7</v>
      </c>
      <c r="E48" s="31" t="n">
        <f aca="false">D48-C48</f>
        <v>43.0999999999999</v>
      </c>
      <c r="F48" s="32" t="n">
        <f aca="false">IF(C48=0,0,E48/ABS(C48))</f>
        <v>0.0168385685263322</v>
      </c>
      <c r="G48" s="33" t="str">
        <f aca="false">IF(OR($A48="",E48=0),"",IF(OR($B48="Revenue",$B48="Profit")=(E48&gt;0),"F","A"))</f>
        <v>F</v>
      </c>
      <c r="H48" s="30" t="str">
        <f aca="false">IF($A48="","",IF(ABS(E48)&gt;MAX(Settings!$C$9,Settings!$C$8*ABS(C48)),"Explain",""))</f>
        <v/>
      </c>
      <c r="I48" s="31" t="n">
        <f aca="false">SUMIFS(I$7:I$46,$B$7:$B$46,"Revenue")</f>
        <v>14512.5</v>
      </c>
      <c r="J48" s="31" t="n">
        <f aca="false">SUMIFS(J$7:J$46,$B$7:$B$46,"Revenue")</f>
        <v>14739.2</v>
      </c>
      <c r="K48" s="31" t="n">
        <f aca="false">J48-I48</f>
        <v>226.699999999999</v>
      </c>
      <c r="L48" s="32" t="n">
        <f aca="false">IF(I48=0,0,K48/ABS(I48))</f>
        <v>0.0156210163652023</v>
      </c>
      <c r="M48" s="33" t="str">
        <f aca="false">IF(OR($A48="",K48=0),"",IF(OR($B48="Revenue",$B48="Profit")=(K48&gt;0),"F","A"))</f>
        <v>F</v>
      </c>
      <c r="N48" s="30" t="str">
        <f aca="false">IF($A48="","",IF(ABS(K48)&gt;MAX(Settings!$C$9,Settings!$C$8*ABS(I48)),"Explain",""))</f>
        <v/>
      </c>
      <c r="O48" s="31" t="n">
        <f aca="false">SUMIFS(O$7:O$46,$B$7:$B$46,"Revenue")</f>
        <v>30118.2</v>
      </c>
      <c r="P48" s="34" t="n">
        <f aca="false">J48+O48-I48</f>
        <v>30344.9</v>
      </c>
    </row>
    <row r="49" customFormat="false" ht="15" hidden="false" customHeight="false" outlineLevel="0" collapsed="false">
      <c r="A49" s="30" t="s">
        <v>90</v>
      </c>
      <c r="B49" s="30" t="s">
        <v>62</v>
      </c>
      <c r="C49" s="31" t="n">
        <f aca="false">SUMIFS(C$7:C$46,$B$7:$B$46,"Operating cost")</f>
        <v>647</v>
      </c>
      <c r="D49" s="31" t="n">
        <f aca="false">SUMIFS(D$7:D$46,$B$7:$B$46,"Operating cost")</f>
        <v>623.3</v>
      </c>
      <c r="E49" s="31" t="n">
        <f aca="false">D49-C49</f>
        <v>-23.7</v>
      </c>
      <c r="F49" s="32" t="n">
        <f aca="false">IF(C49=0,0,E49/ABS(C49))</f>
        <v>-0.0366306027820712</v>
      </c>
      <c r="G49" s="33" t="str">
        <f aca="false">IF(OR($A49="",E49=0),"",IF(OR($B49="Revenue",$B49="Profit")=(E49&gt;0),"F","A"))</f>
        <v>F</v>
      </c>
      <c r="H49" s="30" t="str">
        <f aca="false">IF($A49="","",IF(ABS(E49)&gt;MAX(Settings!$C$9,Settings!$C$8*ABS(C49)),"Explain",""))</f>
        <v/>
      </c>
      <c r="I49" s="31" t="n">
        <f aca="false">SUMIFS(I$7:I$46,$B$7:$B$46,"Operating cost")</f>
        <v>4182</v>
      </c>
      <c r="J49" s="31" t="n">
        <f aca="false">SUMIFS(J$7:J$46,$B$7:$B$46,"Operating cost")</f>
        <v>4165.3</v>
      </c>
      <c r="K49" s="31" t="n">
        <f aca="false">J49-I49</f>
        <v>-16.6999999999998</v>
      </c>
      <c r="L49" s="32" t="n">
        <f aca="false">IF(I49=0,0,K49/ABS(I49))</f>
        <v>-0.0039933046389287</v>
      </c>
      <c r="M49" s="33" t="str">
        <f aca="false">IF(OR($A49="",K49=0),"",IF(OR($B49="Revenue",$B49="Profit")=(K49&gt;0),"F","A"))</f>
        <v>F</v>
      </c>
      <c r="N49" s="30" t="str">
        <f aca="false">IF($A49="","",IF(ABS(K49)&gt;MAX(Settings!$C$9,Settings!$C$8*ABS(I49)),"Explain",""))</f>
        <v/>
      </c>
      <c r="O49" s="31" t="n">
        <f aca="false">SUMIFS(O$7:O$46,$B$7:$B$46,"Operating cost")</f>
        <v>9564</v>
      </c>
      <c r="P49" s="34" t="n">
        <f aca="false">J49+O49-I49</f>
        <v>9547.3</v>
      </c>
    </row>
    <row r="50" customFormat="false" ht="15" hidden="false" customHeight="false" outlineLevel="0" collapsed="false">
      <c r="A50" s="30" t="s">
        <v>91</v>
      </c>
      <c r="B50" s="30" t="s">
        <v>92</v>
      </c>
      <c r="C50" s="31" t="n">
        <f aca="false">C48-C49</f>
        <v>1912.6</v>
      </c>
      <c r="D50" s="31" t="n">
        <f aca="false">D48-D49</f>
        <v>1979.4</v>
      </c>
      <c r="E50" s="31" t="n">
        <f aca="false">D50-C50</f>
        <v>66.8</v>
      </c>
      <c r="F50" s="32" t="n">
        <f aca="false">IF(C50=0,0,E50/ABS(C50))</f>
        <v>0.0349262783645299</v>
      </c>
      <c r="G50" s="33" t="str">
        <f aca="false">IF(OR($A50="",E50=0),"",IF(OR($B50="Revenue",$B50="Profit")=(E50&gt;0),"F","A"))</f>
        <v>F</v>
      </c>
      <c r="H50" s="30" t="str">
        <f aca="false">IF($A50="","",IF(ABS(E50)&gt;MAX(Settings!$C$9,Settings!$C$8*ABS(C50)),"Explain",""))</f>
        <v/>
      </c>
      <c r="I50" s="31" t="n">
        <f aca="false">I48-I49</f>
        <v>10330.5</v>
      </c>
      <c r="J50" s="31" t="n">
        <f aca="false">J48-J49</f>
        <v>10573.9</v>
      </c>
      <c r="K50" s="31" t="n">
        <f aca="false">J50-I50</f>
        <v>243.399999999998</v>
      </c>
      <c r="L50" s="32" t="n">
        <f aca="false">IF(I50=0,0,K50/ABS(I50))</f>
        <v>0.0235612990658727</v>
      </c>
      <c r="M50" s="33" t="str">
        <f aca="false">IF(OR($A50="",K50=0),"",IF(OR($B50="Revenue",$B50="Profit")=(K50&gt;0),"F","A"))</f>
        <v>F</v>
      </c>
      <c r="N50" s="30" t="str">
        <f aca="false">IF($A50="","",IF(ABS(K50)&gt;MAX(Settings!$C$9,Settings!$C$8*ABS(I50)),"Explain",""))</f>
        <v/>
      </c>
      <c r="O50" s="31" t="n">
        <f aca="false">O48-O49</f>
        <v>20554.2</v>
      </c>
      <c r="P50" s="34" t="n">
        <f aca="false">J50+O50-I50</f>
        <v>20797.6</v>
      </c>
    </row>
    <row r="51" customFormat="false" ht="15" hidden="false" customHeight="false" outlineLevel="0" collapsed="false">
      <c r="A51" s="30" t="s">
        <v>93</v>
      </c>
      <c r="B51" s="30"/>
      <c r="C51" s="32" t="n">
        <f aca="false">IF(C48=0,0,C50/C48)</f>
        <v>0.747226129082669</v>
      </c>
      <c r="D51" s="32" t="n">
        <f aca="false">IF(D48=0,0,D50/D48)</f>
        <v>0.760517923694625</v>
      </c>
      <c r="I51" s="32" t="n">
        <f aca="false">IF(I48=0,0,I50/I48)</f>
        <v>0.711834625322998</v>
      </c>
      <c r="J51" s="32" t="n">
        <f aca="false">IF(J48=0,0,J50/J48)</f>
        <v>0.717399858879722</v>
      </c>
      <c r="O51" s="32" t="n">
        <f aca="false">IF(O48=0,0,O50/O48)</f>
        <v>0.682451142498556</v>
      </c>
      <c r="P51" s="32" t="n">
        <f aca="false">IF(P48=0,0,P50/P48)</f>
        <v>0.685373818994296</v>
      </c>
    </row>
    <row r="52" customFormat="false" ht="15" hidden="false" customHeight="false" outlineLevel="0" collapsed="false">
      <c r="A52" s="30" t="s">
        <v>94</v>
      </c>
      <c r="B52" s="30" t="s">
        <v>71</v>
      </c>
      <c r="C52" s="31" t="n">
        <f aca="false">SUMIFS(C$7:C$46,$B$7:$B$46,"Below EBITDA")</f>
        <v>1300</v>
      </c>
      <c r="D52" s="31" t="n">
        <f aca="false">SUMIFS(D$7:D$46,$B$7:$B$46,"Below EBITDA")</f>
        <v>1282.1</v>
      </c>
      <c r="E52" s="31" t="n">
        <f aca="false">D52-C52</f>
        <v>-17.9000000000001</v>
      </c>
      <c r="F52" s="32" t="n">
        <f aca="false">IF(C52=0,0,E52/ABS(C52))</f>
        <v>-0.0137692307692308</v>
      </c>
      <c r="G52" s="33" t="str">
        <f aca="false">IF(OR($A52="",E52=0),"",IF(OR($B52="Revenue",$B52="Profit")=(E52&gt;0),"F","A"))</f>
        <v>F</v>
      </c>
      <c r="H52" s="30" t="str">
        <f aca="false">IF($A52="","",IF(ABS(E52)&gt;MAX(Settings!$C$9,Settings!$C$8*ABS(C52)),"Explain",""))</f>
        <v/>
      </c>
      <c r="I52" s="31" t="n">
        <f aca="false">SUMIFS(I$7:I$46,$B$7:$B$46,"Below EBITDA")</f>
        <v>7800</v>
      </c>
      <c r="J52" s="31" t="n">
        <f aca="false">SUMIFS(J$7:J$46,$B$7:$B$46,"Below EBITDA")</f>
        <v>7591.3</v>
      </c>
      <c r="K52" s="31" t="n">
        <f aca="false">J52-I52</f>
        <v>-208.7</v>
      </c>
      <c r="L52" s="32" t="n">
        <f aca="false">IF(I52=0,0,K52/ABS(I52))</f>
        <v>-0.0267564102564102</v>
      </c>
      <c r="M52" s="33" t="str">
        <f aca="false">IF(OR($A52="",K52=0),"",IF(OR($B52="Revenue",$B52="Profit")=(K52&gt;0),"F","A"))</f>
        <v>F</v>
      </c>
      <c r="N52" s="30" t="str">
        <f aca="false">IF($A52="","",IF(ABS(K52)&gt;MAX(Settings!$C$9,Settings!$C$8*ABS(I52)),"Explain",""))</f>
        <v/>
      </c>
      <c r="O52" s="31" t="n">
        <f aca="false">SUMIFS(O$7:O$46,$B$7:$B$46,"Below EBITDA")</f>
        <v>15600</v>
      </c>
      <c r="P52" s="34" t="n">
        <f aca="false">J52+O52-I52</f>
        <v>15391.3</v>
      </c>
    </row>
    <row r="53" customFormat="false" ht="15" hidden="false" customHeight="false" outlineLevel="0" collapsed="false">
      <c r="A53" s="30" t="s">
        <v>95</v>
      </c>
      <c r="B53" s="30" t="s">
        <v>92</v>
      </c>
      <c r="C53" s="31" t="n">
        <f aca="false">C50-C52</f>
        <v>612.6</v>
      </c>
      <c r="D53" s="31" t="n">
        <f aca="false">D50-D52</f>
        <v>697.3</v>
      </c>
      <c r="E53" s="31" t="n">
        <f aca="false">D53-C53</f>
        <v>84.7000000000001</v>
      </c>
      <c r="F53" s="32" t="n">
        <f aca="false">IF(C53=0,0,E53/ABS(C53))</f>
        <v>0.138263140711721</v>
      </c>
      <c r="G53" s="33" t="str">
        <f aca="false">IF(OR($A53="",E53=0),"",IF(OR($B53="Revenue",$B53="Profit")=(E53&gt;0),"F","A"))</f>
        <v>F</v>
      </c>
      <c r="H53" s="30" t="str">
        <f aca="false">IF($A53="","",IF(ABS(E53)&gt;MAX(Settings!$C$9,Settings!$C$8*ABS(C53)),"Explain",""))</f>
        <v>Explain</v>
      </c>
      <c r="I53" s="31" t="n">
        <f aca="false">I50-I52</f>
        <v>2530.5</v>
      </c>
      <c r="J53" s="31" t="n">
        <f aca="false">J50-J52</f>
        <v>2982.6</v>
      </c>
      <c r="K53" s="31" t="n">
        <f aca="false">J53-I53</f>
        <v>452.099999999998</v>
      </c>
      <c r="L53" s="32" t="n">
        <f aca="false">IF(I53=0,0,K53/ABS(I53))</f>
        <v>0.178660343805571</v>
      </c>
      <c r="M53" s="33" t="str">
        <f aca="false">IF(OR($A53="",K53=0),"",IF(OR($B53="Revenue",$B53="Profit")=(K53&gt;0),"F","A"))</f>
        <v>F</v>
      </c>
      <c r="N53" s="30" t="str">
        <f aca="false">IF($A53="","",IF(ABS(K53)&gt;MAX(Settings!$C$9,Settings!$C$8*ABS(I53)),"Explain",""))</f>
        <v>Explain</v>
      </c>
      <c r="O53" s="31" t="n">
        <f aca="false">O50-O52</f>
        <v>4954.2</v>
      </c>
      <c r="P53" s="34" t="n">
        <f aca="false">J53+O53-I53</f>
        <v>5406.3</v>
      </c>
    </row>
    <row r="56" customFormat="false" ht="15" hidden="false" customHeight="false" outlineLevel="0" collapsed="false">
      <c r="A56" s="4" t="s">
        <v>96</v>
      </c>
    </row>
    <row r="57" customFormat="false" ht="15" hidden="false" customHeight="false" outlineLevel="0" collapsed="false">
      <c r="A57" s="10" t="s">
        <v>97</v>
      </c>
      <c r="B57" s="10"/>
      <c r="C57" s="35" t="str">
        <f aca="false">IF(AND(Settings!$C$7&gt;=1,Settings!$C$7&lt;=12),"OK","CHECK")</f>
        <v>OK</v>
      </c>
    </row>
    <row r="58" customFormat="false" ht="15" hidden="false" customHeight="false" outlineLevel="0" collapsed="false">
      <c r="A58" s="10" t="s">
        <v>98</v>
      </c>
      <c r="B58" s="10"/>
      <c r="C58" s="35" t="str">
        <f aca="false">IF(COUNTIFS(Lines!A6:A45,"?*",Lines!B6:B45,"")=0,"OK","CHECK")</f>
        <v>OK</v>
      </c>
    </row>
    <row r="59" customFormat="false" ht="15" hidden="false" customHeight="false" outlineLevel="0" collapsed="false">
      <c r="A59" s="10" t="s">
        <v>99</v>
      </c>
      <c r="B59" s="10"/>
      <c r="C59" s="35" t="str">
        <f aca="false">IF(ABS(SUM(I7:I46)-SUMPRODUCT((Budget!C4:N4&lt;=Settings!$C$7)*Budget!C6:N45))&lt;0.01,"OK","CHECK")</f>
        <v>OK</v>
      </c>
    </row>
    <row r="60" customFormat="false" ht="15" hidden="false" customHeight="false" outlineLevel="0" collapsed="false">
      <c r="A60" s="10" t="s">
        <v>100</v>
      </c>
      <c r="B60" s="10"/>
      <c r="C60" s="35" t="str">
        <f aca="false">IF(ABS(SUM(J7:J46)-SUMPRODUCT((Actual!C4:N4&lt;=Settings!$C$7)*Actual!C6:N45))&lt;0.01,"OK","CHECK")</f>
        <v>OK</v>
      </c>
    </row>
  </sheetData>
  <mergeCells count="4">
    <mergeCell ref="A57:B57"/>
    <mergeCell ref="A58:B58"/>
    <mergeCell ref="A59:B59"/>
    <mergeCell ref="A60:B60"/>
  </mergeCells>
  <conditionalFormatting sqref="H7:H53">
    <cfRule type="cellIs" priority="2" operator="equal" aboveAverage="0" equalAverage="0" bottom="0" percent="0" rank="0" text="" dxfId="0">
      <formula>"Explain"</formula>
    </cfRule>
  </conditionalFormatting>
  <conditionalFormatting sqref="N7:N53">
    <cfRule type="cellIs" priority="3" operator="equal" aboveAverage="0" equalAverage="0" bottom="0" percent="0" rank="0" text="" dxfId="0">
      <formula>"Explain"</formula>
    </cfRule>
  </conditionalFormatting>
  <conditionalFormatting sqref="G7:G53">
    <cfRule type="cellIs" priority="4" operator="equal" aboveAverage="0" equalAverage="0" bottom="0" percent="0" rank="0" text="" dxfId="1">
      <formula>"A"</formula>
    </cfRule>
    <cfRule type="cellIs" priority="5" operator="equal" aboveAverage="0" equalAverage="0" bottom="0" percent="0" rank="0" text="" dxfId="2">
      <formula>"F"</formula>
    </cfRule>
  </conditionalFormatting>
  <conditionalFormatting sqref="M7:M53">
    <cfRule type="cellIs" priority="6" operator="equal" aboveAverage="0" equalAverage="0" bottom="0" percent="0" rank="0" text="" dxfId="1">
      <formula>"A"</formula>
    </cfRule>
    <cfRule type="cellIs" priority="7" operator="equal" aboveAverage="0" equalAverage="0" bottom="0" percent="0" rank="0" text="" dxfId="2">
      <formula>"F"</formula>
    </cfRule>
  </conditionalFormatting>
  <conditionalFormatting sqref="C57:C60">
    <cfRule type="cellIs" priority="8" operator="equal" aboveAverage="0" equalAverage="0" bottom="0" percent="0" rank="0" text="" dxfId="0">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2026-10-25T20:15:11Z</dcterms:created>
  <dc:creator>sachinnagpal.in</dc:creator>
  <dc:description/>
  <dc:language>en-US</dc:language>
  <cp:lastModifiedBy/>
  <dcterms:modified xsi:type="dcterms:W3CDTF">2026-10-25T20:15:11Z</dcterms:modified>
  <cp:revision>0</cp:revision>
  <dc:subject/>
  <dc:title>J-Budget-vs-Actual-Variance-Report.xlsx</dc:title>
</cp:coreProperties>
</file>

<file path=docProps/custom.xml><?xml version="1.0" encoding="utf-8"?>
<Properties xmlns="http://schemas.openxmlformats.org/officeDocument/2006/custom-properties" xmlns:vt="http://schemas.openxmlformats.org/officeDocument/2006/docPropsVTypes"/>
</file>