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SPV NDCF" sheetId="3" state="visible" r:id="rId5"/>
    <sheet name="InvIT NDCF"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<sst xmlns="http://schemas.openxmlformats.org/spreadsheetml/2006/main" count="144" uniqueCount="112">
  <si>
    <t xml:space="preserve">Template G: InvIT Net Distributable Cash Flow (NDCF) Statement</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</si>
  <si>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</si>
  <si>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</si>
  <si>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</si>
  <si>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Computes Net Distributable Cash Flow in two steps, the way an infrastructure investment trust (InvIT) does: first for each project SPV (the companies that own the roads), then for the InvIT itself from the cash it receives from those SPVs. It checks the minimum distribution requirement (90% of NDCF in the sample) at both levels and splits the distribution per unit into interest, dividend, repayment of SPV debt and other income, because each part can be taxed differently in unitholders' hands.</t>
  </si>
  <si>
    <t xml:space="preserve">How to use it (step by step)</t>
  </si>
  <si>
    <t xml:space="preserve">Step 1</t>
  </si>
  <si>
    <t xml:space="preserve">Go to 'Inputs'. Type the period (for example Q2 FY 2026-27), the number of units outstanding and the minimum distribution % that applies to you (the sample uses 90%). All amounts in this file are in ₹ crore.</t>
  </si>
  <si>
    <t xml:space="preserve">Step 2</t>
  </si>
  <si>
    <t xml:space="preserve">Go to 'SPV NDCF'. Type each SPV's name across the top (up to five). Down each column, type the figures for the period from that SPV's cash flow statement and books: cash from operations, treasury income, external interest and principal paid, reserves created (DSRA / MMRA) and capex funded from internal cash.</t>
  </si>
  <si>
    <t xml:space="preserve">Step 3</t>
  </si>
  <si>
    <t xml:space="preserve">In the lower block of 'SPV NDCF', type what each SPV actually paid up to the InvIT: interest on InvIT loans, repayment of InvIT loans, dividend and any other amount. The sheet shows each SPV's payout % and whether it meets the minimum.</t>
  </si>
  <si>
    <t xml:space="preserve">Step 4</t>
  </si>
  <si>
    <t xml:space="preserve">Go to 'InvIT NDCF'. Receipts from SPVs fill in automatically. Type the InvIT's own items: treasury income, trust expenses (investment manager, trustee, audit, listing fees), InvIT-level borrowing costs and reserves.</t>
  </si>
  <si>
    <t xml:space="preserve">Step 5</t>
  </si>
  <si>
    <t xml:space="preserve">Type the distribution per unit (DPU) you propose. The sheet gives the total payout, the payout % against NDCF, the amount retained, and the per-unit split by type.</t>
  </si>
  <si>
    <t xml:space="preserve">Step 6</t>
  </si>
  <si>
    <t xml:space="preserve">Check the checks at the bottom of 'InvIT NDCF'. All should read OK.</t>
  </si>
  <si>
    <t xml:space="preserve">Tabs in this file</t>
  </si>
  <si>
    <t xml:space="preserve">Inputs</t>
  </si>
  <si>
    <t xml:space="preserve">Period, units outstanding, minimum distribution %.</t>
  </si>
  <si>
    <t xml:space="preserve">SPV NDCF</t>
  </si>
  <si>
    <t xml:space="preserve">NDCF for each SPV and what each SPV paid to the InvIT.</t>
  </si>
  <si>
    <t xml:space="preserve">InvIT NDCF</t>
  </si>
  <si>
    <t xml:space="preserve">Trust-level NDCF, proposed distribution, per-unit split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</si>
  <si>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</si>
  <si>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</si>
  <si>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</si>
  <si>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</si>
  <si>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</si>
  <si>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</si>
  <si>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</si>
  <si>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</si>
  <si>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</si>
  <si>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The line items follow the general shape of the SEBI NDCF framework for InvITs but are simplified. Always use the exact format in the SEBI circulars and your trust deed and distribution policy that apply to your period.</t>
  </si>
  <si>
    <t xml:space="preserve">Interest paid by an SPV to the InvIT is not deducted at SPV level, because it is itself a distribution to the InvIT. Only external lenders' interest and principal are deducted.</t>
  </si>
  <si>
    <t xml:space="preserve">The per-unit split allocates the distribution in the same proportion as the cash received (interest, dividend, repayment, other). Your trust may allocate differently.</t>
  </si>
  <si>
    <t xml:space="preserve">Tax treatment of each component for unitholders depends on current law and the SPV's tax regime. This file does not compute tax.</t>
  </si>
  <si>
    <t xml:space="preserve">All figures in the sample are made up and do not relate to any real InvIT or SPV.</t>
  </si>
  <si>
    <t xml:space="preserve">Version</t>
  </si>
  <si>
    <t xml:space="preserve">v1.0, October 2026. Works in Excel 2010 or later, Excel for Microsoft 365, LibreOffice and Google Sheets. Amounts in Indian Rupees (₹).</t>
  </si>
  <si>
    <t xml:space="preserve">Inputs (₹ crore unless stated)</t>
  </si>
  <si>
    <t xml:space="preserve">For computation and reconciliation assistance only; not a substitute for formal statutory audit or legal tax advice.</t>
  </si>
  <si>
    <t xml:space="preserve">Period</t>
  </si>
  <si>
    <t xml:space="preserve">Q2 FY 2026-27 (sample)</t>
  </si>
  <si>
    <t xml:space="preserve">Units outstanding (number)</t>
  </si>
  <si>
    <t xml:space="preserve">Minimum distribution % of NDCF</t>
  </si>
  <si>
    <t xml:space="preserve">Amounts are in</t>
  </si>
  <si>
    <t xml:space="preserve">₹ crore</t>
  </si>
  <si>
    <t xml:space="preserve">Check the minimum % and how often you must distribute under the SEBI (InvIT) Regulations and circulars that apply to you.</t>
  </si>
  <si>
    <t xml:space="preserve">SPV-Level NDCF (₹ crore)</t>
  </si>
  <si>
    <t xml:space="preserve">Sample figures are illustrative only.</t>
  </si>
  <si>
    <t xml:space="preserve">Line item</t>
  </si>
  <si>
    <t xml:space="preserve">Sign</t>
  </si>
  <si>
    <t xml:space="preserve">Sample Toll SPV A</t>
  </si>
  <si>
    <t xml:space="preserve">Sample Toll SPV B</t>
  </si>
  <si>
    <t xml:space="preserve">Sample HAM SPV C</t>
  </si>
  <si>
    <t xml:space="preserve">Total</t>
  </si>
  <si>
    <t xml:space="preserve">Cash flow from operating activities (as per cash flow statement)</t>
  </si>
  <si>
    <t xml:space="preserve">+</t>
  </si>
  <si>
    <t xml:space="preserve">Add: treasury / interest income received</t>
  </si>
  <si>
    <t xml:space="preserve">Add: cash from sale of assets not reinvested</t>
  </si>
  <si>
    <t xml:space="preserve">Less: interest paid to external lenders (not to the InvIT)</t>
  </si>
  <si>
    <t xml:space="preserve">-</t>
  </si>
  <si>
    <t xml:space="preserve">Less: principal repaid to external lenders (not refinanced)</t>
  </si>
  <si>
    <t xml:space="preserve">Less: reserves created as required by lenders / agreements (DSRA, MMRA)</t>
  </si>
  <si>
    <t xml:space="preserve">Less: capex funded from internal cash</t>
  </si>
  <si>
    <t xml:space="preserve">Add / (less): other adjustments (explain)</t>
  </si>
  <si>
    <t xml:space="preserve">NET DISTRIBUTABLE CASH FLOW (NDCF) OF SPV</t>
  </si>
  <si>
    <t xml:space="preserve">Minimum distribution required</t>
  </si>
  <si>
    <t xml:space="preserve">Actually paid by SPV to the InvIT during the period</t>
  </si>
  <si>
    <t xml:space="preserve">Interest on InvIT loans</t>
  </si>
  <si>
    <t xml:space="preserve">Repayment of InvIT loans (principal)</t>
  </si>
  <si>
    <t xml:space="preserve">Dividend</t>
  </si>
  <si>
    <t xml:space="preserve">Other (for example capital reduction, buy-back)</t>
  </si>
  <si>
    <t xml:space="preserve">Total paid to InvIT</t>
  </si>
  <si>
    <t xml:space="preserve">Payout % of SPV NDCF</t>
  </si>
  <si>
    <t xml:space="preserve">Meets minimum distribution?</t>
  </si>
  <si>
    <t xml:space="preserve">Amounts in ₹ crore. SPVs may have to keep cash for legal or lender reasons; the minimum check is a prompt to review, not a legal conclusion.</t>
  </si>
  <si>
    <t xml:space="preserve">InvIT-Level NDCF and Distribution (₹ crore)</t>
  </si>
  <si>
    <t xml:space="preserve">Interest received from SPVs</t>
  </si>
  <si>
    <t xml:space="preserve">Repayment of loans received from SPVs</t>
  </si>
  <si>
    <t xml:space="preserve">Dividend received from SPVs</t>
  </si>
  <si>
    <t xml:space="preserve">Other receipts from SPVs</t>
  </si>
  <si>
    <t xml:space="preserve">Treasury / interest income of the InvIT</t>
  </si>
  <si>
    <t xml:space="preserve">Cash from sale of assets / SPVs not reinvested</t>
  </si>
  <si>
    <t xml:space="preserve">Less: trust expenses (investment manager, trustee, audit, valuer, listing)</t>
  </si>
  <si>
    <t xml:space="preserve">Less: interest on InvIT-level borrowings</t>
  </si>
  <si>
    <t xml:space="preserve">Less: principal repaid on InvIT-level borrowings (not refinanced)</t>
  </si>
  <si>
    <t xml:space="preserve">Less: reserves / cash retained as required</t>
  </si>
  <si>
    <t xml:space="preserve">NET DISTRIBUTABLE CASH FLOW (NDCF) OF THE InvIT</t>
  </si>
  <si>
    <t xml:space="preserve">Proposed distribution</t>
  </si>
  <si>
    <t xml:space="preserve">Distribution per unit, DPU (₹ per unit)</t>
  </si>
  <si>
    <t xml:space="preserve">Total distribution (₹ crore)</t>
  </si>
  <si>
    <t xml:space="preserve">Payout % of InvIT NDCF</t>
  </si>
  <si>
    <t xml:space="preserve">NDCF retained (₹ crore)</t>
  </si>
  <si>
    <t xml:space="preserve">Maximum DPU possible from NDCF (₹ per unit)</t>
  </si>
  <si>
    <t xml:space="preserve">Minimum DPU required (₹ per unit)</t>
  </si>
  <si>
    <t xml:space="preserve">Per-unit split of the distribution (in proportion to cash received)</t>
  </si>
  <si>
    <t xml:space="preserve">Component</t>
  </si>
  <si>
    <t xml:space="preserve">Share of receipts</t>
  </si>
  <si>
    <t xml:space="preserve">₹ per unit</t>
  </si>
  <si>
    <t xml:space="preserve">Interest</t>
  </si>
  <si>
    <t xml:space="preserve">Repayment of SPV debt (return of capital)</t>
  </si>
  <si>
    <t xml:space="preserve">Other income (SPV other receipts + treasury + asset sales)</t>
  </si>
  <si>
    <t xml:space="preserve">TOTAL</t>
  </si>
  <si>
    <t xml:space="preserve">Checks</t>
  </si>
  <si>
    <t xml:space="preserve">Proposed distribution meets the minimum % of InvIT NDCF</t>
  </si>
  <si>
    <t xml:space="preserve">Proposed distribution does not exceed InvIT NDCF (review if it does)</t>
  </si>
  <si>
    <t xml:space="preserve">Every SPV with positive NDCF meets its minimum payout</t>
  </si>
  <si>
    <t xml:space="preserve">Per-unit split adds back to the total distribution</t>
  </si>
  <si>
    <t xml:space="preserve">InvIT receipts from SPVs = total paid by SPVs</t>
  </si>
</sst>
</file>

<file path=xl/styles.xml><?xml version="1.0" encoding="utf-8"?>
<styleSheet xmlns="http://schemas.openxmlformats.org/spreadsheetml/2006/main">
  <numFmts count="6">
    <numFmt numFmtId="164" formatCode="General"/>
    <numFmt numFmtId="165" formatCode="#,##0;\(#,##0\);\-"/>
    <numFmt numFmtId="166" formatCode="0.0%;\(0.0%\);\-"/>
    <numFmt numFmtId="167" formatCode="#,##0.00;\(#,##0.00\);\-"/>
    <numFmt numFmtId="168" formatCode="0.00"/>
    <numFmt numFmtId="169" formatCode="0.0000"/>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
      <b val="true"/>
      <sz val="11"/>
      <color rgb="FF0000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7" fontId="9" fillId="0" borderId="1" xfId="0" applyFont="true" applyBorder="true" applyAlignment="false" applyProtection="false">
      <alignment horizontal="general" vertical="bottom" textRotation="0" wrapText="false" indent="0" shrinkToFit="false"/>
      <protection locked="true" hidden="false"/>
    </xf>
    <xf numFmtId="164" fontId="9" fillId="6"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7" fontId="11" fillId="0"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9"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bgColor rgb="FFFFC7CE"/>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5"/>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45" hidden="false" customHeight="true" outlineLevel="0" collapsed="false">
      <c r="B10" s="6" t="s">
        <v>6</v>
      </c>
      <c r="C10" s="7" t="s">
        <v>7</v>
      </c>
    </row>
    <row r="11" customFormat="false" ht="60" hidden="false" customHeight="true" outlineLevel="0" collapsed="false">
      <c r="B11" s="6" t="s">
        <v>8</v>
      </c>
      <c r="C11" s="7" t="s">
        <v>9</v>
      </c>
    </row>
    <row r="12" customFormat="false" ht="45" hidden="false" customHeight="true" outlineLevel="0" collapsed="false">
      <c r="B12" s="6" t="s">
        <v>10</v>
      </c>
      <c r="C12" s="7" t="s">
        <v>11</v>
      </c>
    </row>
    <row r="13" customFormat="false" ht="45" hidden="false" customHeight="true" outlineLevel="0" collapsed="false">
      <c r="B13" s="6" t="s">
        <v>12</v>
      </c>
      <c r="C13" s="7" t="s">
        <v>13</v>
      </c>
    </row>
    <row r="14" customFormat="false" ht="30" hidden="false" customHeight="true" outlineLevel="0" collapsed="false">
      <c r="B14" s="6" t="s">
        <v>14</v>
      </c>
      <c r="C14" s="7" t="s">
        <v>15</v>
      </c>
    </row>
    <row r="15" customFormat="false" ht="15" hidden="false" customHeight="true" outlineLevel="0" collapsed="false">
      <c r="B15" s="6" t="s">
        <v>16</v>
      </c>
      <c r="C15" s="7" t="s">
        <v>17</v>
      </c>
    </row>
    <row r="17" customFormat="false" ht="15" hidden="false" customHeight="false" outlineLevel="0" collapsed="false">
      <c r="B17" s="4"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2" customFormat="false" ht="15" hidden="false" customHeight="false" outlineLevel="0" collapsed="false">
      <c r="B22" s="4" t="s">
        <v>25</v>
      </c>
    </row>
    <row r="23" customFormat="false" ht="15" hidden="false" customHeight="false" outlineLevel="0" collapsed="false">
      <c r="B23" s="8" t="s">
        <v>26</v>
      </c>
      <c r="C23" s="9" t="s">
        <v>27</v>
      </c>
    </row>
    <row r="24" customFormat="false" ht="15" hidden="false" customHeight="false" outlineLevel="0" collapsed="false">
      <c r="B24" s="10" t="s">
        <v>26</v>
      </c>
      <c r="C24" s="9" t="s">
        <v>28</v>
      </c>
    </row>
    <row r="25" customFormat="false" ht="15" hidden="false" customHeight="false" outlineLevel="0" collapsed="false">
      <c r="B25" s="11" t="s">
        <v>26</v>
      </c>
      <c r="C25" s="9" t="s">
        <v>29</v>
      </c>
    </row>
    <row r="26" customFormat="false" ht="15" hidden="false" customHeight="false" outlineLevel="0" collapsed="false">
      <c r="B26" s="12" t="s">
        <v>30</v>
      </c>
      <c r="C26" s="9" t="s">
        <v>31</v>
      </c>
    </row>
    <row r="28" customFormat="false" ht="15" hidden="false" customHeight="false" outlineLevel="0" collapsed="false">
      <c r="B28" s="4" t="s">
        <v>32</v>
      </c>
    </row>
    <row r="29" customFormat="false" ht="45" hidden="false" customHeight="true" outlineLevel="0" collapsed="false">
      <c r="B29" s="13" t="s">
        <v>33</v>
      </c>
      <c r="C29" s="7" t="s">
        <v>34</v>
      </c>
    </row>
    <row r="30" customFormat="false" ht="30" hidden="false" customHeight="true" outlineLevel="0" collapsed="false">
      <c r="B30" s="13" t="s">
        <v>33</v>
      </c>
      <c r="C30" s="7" t="s">
        <v>35</v>
      </c>
    </row>
    <row r="31" customFormat="false" ht="30" hidden="false" customHeight="true" outlineLevel="0" collapsed="false">
      <c r="B31" s="13" t="s">
        <v>33</v>
      </c>
      <c r="C31" s="7" t="s">
        <v>36</v>
      </c>
    </row>
    <row r="32" customFormat="false" ht="30" hidden="false" customHeight="true" outlineLevel="0" collapsed="false">
      <c r="B32" s="13" t="s">
        <v>33</v>
      </c>
      <c r="C32" s="7" t="s">
        <v>37</v>
      </c>
    </row>
    <row r="33" customFormat="false" ht="15" hidden="false" customHeight="true" outlineLevel="0" collapsed="false">
      <c r="B33" s="13" t="s">
        <v>33</v>
      </c>
      <c r="C33" s="7" t="s">
        <v>38</v>
      </c>
    </row>
    <row r="35" customFormat="false" ht="15" hidden="false" customHeight="false" outlineLevel="0" collapsed="false">
      <c r="B35" s="14" t="s">
        <v>39</v>
      </c>
      <c r="C35" s="9" t="s">
        <v>40</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3"/>
    <col collapsed="false" customWidth="true" hidden="false" outlineLevel="0" max="3" min="3" style="0" width="24"/>
  </cols>
  <sheetData>
    <row r="1" customFormat="false" ht="17.35" hidden="false" customHeight="false" outlineLevel="0" collapsed="false">
      <c r="A1" s="15" t="s">
        <v>41</v>
      </c>
    </row>
    <row r="2" customFormat="false" ht="15" hidden="false" customHeight="false" outlineLevel="0" collapsed="false">
      <c r="A2" s="16" t="s">
        <v>42</v>
      </c>
    </row>
    <row r="5" customFormat="false" ht="15" hidden="false" customHeight="false" outlineLevel="0" collapsed="false">
      <c r="A5" s="14" t="s">
        <v>43</v>
      </c>
      <c r="C5" s="8" t="s">
        <v>44</v>
      </c>
    </row>
    <row r="6" customFormat="false" ht="15" hidden="false" customHeight="false" outlineLevel="0" collapsed="false">
      <c r="A6" s="14" t="s">
        <v>45</v>
      </c>
      <c r="C6" s="17" t="n">
        <v>500000000</v>
      </c>
    </row>
    <row r="7" customFormat="false" ht="15" hidden="false" customHeight="false" outlineLevel="0" collapsed="false">
      <c r="A7" s="14" t="s">
        <v>46</v>
      </c>
      <c r="C7" s="18" t="n">
        <v>0.9</v>
      </c>
    </row>
    <row r="8" customFormat="false" ht="15" hidden="false" customHeight="false" outlineLevel="0" collapsed="false">
      <c r="A8" s="14" t="s">
        <v>47</v>
      </c>
      <c r="C8" s="8" t="s">
        <v>48</v>
      </c>
    </row>
    <row r="10" customFormat="false" ht="15" hidden="false" customHeight="false" outlineLevel="0" collapsed="false">
      <c r="A10" s="2" t="s">
        <v>49</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2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66"/>
    <col collapsed="false" customWidth="true" hidden="false" outlineLevel="0" max="2" min="2" style="0" width="6"/>
    <col collapsed="false" customWidth="true" hidden="false" outlineLevel="0" max="8" min="3" style="0" width="16"/>
  </cols>
  <sheetData>
    <row r="1" customFormat="false" ht="17.35" hidden="false" customHeight="false" outlineLevel="0" collapsed="false">
      <c r="A1" s="15" t="s">
        <v>50</v>
      </c>
    </row>
    <row r="2" customFormat="false" ht="15" hidden="false" customHeight="false" outlineLevel="0" collapsed="false">
      <c r="A2" s="16" t="s">
        <v>42</v>
      </c>
    </row>
    <row r="3" customFormat="false" ht="15" hidden="false" customHeight="false" outlineLevel="0" collapsed="false">
      <c r="A3" s="2" t="s">
        <v>51</v>
      </c>
    </row>
    <row r="5" customFormat="false" ht="30" hidden="false" customHeight="true" outlineLevel="0" collapsed="false">
      <c r="A5" s="19" t="s">
        <v>52</v>
      </c>
      <c r="B5" s="19" t="s">
        <v>53</v>
      </c>
      <c r="C5" s="20" t="s">
        <v>54</v>
      </c>
      <c r="D5" s="20" t="s">
        <v>55</v>
      </c>
      <c r="E5" s="20" t="s">
        <v>56</v>
      </c>
      <c r="F5" s="20"/>
      <c r="G5" s="20"/>
      <c r="H5" s="19" t="s">
        <v>57</v>
      </c>
    </row>
    <row r="6" customFormat="false" ht="15" hidden="false" customHeight="false" outlineLevel="0" collapsed="false">
      <c r="A6" s="9" t="s">
        <v>58</v>
      </c>
      <c r="B6" s="21" t="s">
        <v>59</v>
      </c>
      <c r="C6" s="22" t="n">
        <v>210</v>
      </c>
      <c r="D6" s="22" t="n">
        <v>145</v>
      </c>
      <c r="E6" s="22" t="n">
        <v>60</v>
      </c>
      <c r="F6" s="22"/>
      <c r="G6" s="22"/>
      <c r="H6" s="23" t="n">
        <f aca="false">SUM(C6:G6)</f>
        <v>415</v>
      </c>
    </row>
    <row r="7" customFormat="false" ht="15" hidden="false" customHeight="false" outlineLevel="0" collapsed="false">
      <c r="A7" s="9" t="s">
        <v>60</v>
      </c>
      <c r="B7" s="21" t="s">
        <v>59</v>
      </c>
      <c r="C7" s="22" t="n">
        <v>2.5</v>
      </c>
      <c r="D7" s="22" t="n">
        <v>1.2</v>
      </c>
      <c r="E7" s="22" t="n">
        <v>0.5</v>
      </c>
      <c r="F7" s="22"/>
      <c r="G7" s="22"/>
      <c r="H7" s="23" t="n">
        <f aca="false">SUM(C7:G7)</f>
        <v>4.2</v>
      </c>
    </row>
    <row r="8" customFormat="false" ht="15" hidden="false" customHeight="false" outlineLevel="0" collapsed="false">
      <c r="A8" s="9" t="s">
        <v>61</v>
      </c>
      <c r="B8" s="21" t="s">
        <v>59</v>
      </c>
      <c r="C8" s="22" t="n">
        <v>0</v>
      </c>
      <c r="D8" s="22" t="n">
        <v>0</v>
      </c>
      <c r="E8" s="22" t="n">
        <v>0</v>
      </c>
      <c r="F8" s="22"/>
      <c r="G8" s="22"/>
      <c r="H8" s="23" t="n">
        <f aca="false">SUM(C8:G8)</f>
        <v>0</v>
      </c>
    </row>
    <row r="9" customFormat="false" ht="15" hidden="false" customHeight="false" outlineLevel="0" collapsed="false">
      <c r="A9" s="9" t="s">
        <v>62</v>
      </c>
      <c r="B9" s="21" t="s">
        <v>63</v>
      </c>
      <c r="C9" s="22" t="n">
        <v>0</v>
      </c>
      <c r="D9" s="22" t="n">
        <v>12</v>
      </c>
      <c r="E9" s="22" t="n">
        <v>0</v>
      </c>
      <c r="F9" s="22"/>
      <c r="G9" s="22"/>
      <c r="H9" s="23" t="n">
        <f aca="false">SUM(C9:G9)</f>
        <v>12</v>
      </c>
    </row>
    <row r="10" customFormat="false" ht="15" hidden="false" customHeight="false" outlineLevel="0" collapsed="false">
      <c r="A10" s="9" t="s">
        <v>64</v>
      </c>
      <c r="B10" s="21" t="s">
        <v>63</v>
      </c>
      <c r="C10" s="22" t="n">
        <v>0</v>
      </c>
      <c r="D10" s="22" t="n">
        <v>8</v>
      </c>
      <c r="E10" s="22" t="n">
        <v>0</v>
      </c>
      <c r="F10" s="22"/>
      <c r="G10" s="22"/>
      <c r="H10" s="23" t="n">
        <f aca="false">SUM(C10:G10)</f>
        <v>8</v>
      </c>
    </row>
    <row r="11" customFormat="false" ht="15" hidden="false" customHeight="false" outlineLevel="0" collapsed="false">
      <c r="A11" s="9" t="s">
        <v>65</v>
      </c>
      <c r="B11" s="21" t="s">
        <v>63</v>
      </c>
      <c r="C11" s="22" t="n">
        <v>15</v>
      </c>
      <c r="D11" s="22" t="n">
        <v>6</v>
      </c>
      <c r="E11" s="22" t="n">
        <v>3</v>
      </c>
      <c r="F11" s="22"/>
      <c r="G11" s="22"/>
      <c r="H11" s="23" t="n">
        <f aca="false">SUM(C11:G11)</f>
        <v>24</v>
      </c>
    </row>
    <row r="12" customFormat="false" ht="15" hidden="false" customHeight="false" outlineLevel="0" collapsed="false">
      <c r="A12" s="9" t="s">
        <v>66</v>
      </c>
      <c r="B12" s="21" t="s">
        <v>63</v>
      </c>
      <c r="C12" s="22" t="n">
        <v>5</v>
      </c>
      <c r="D12" s="22" t="n">
        <v>2</v>
      </c>
      <c r="E12" s="22" t="n">
        <v>0</v>
      </c>
      <c r="F12" s="22"/>
      <c r="G12" s="22"/>
      <c r="H12" s="23" t="n">
        <f aca="false">SUM(C12:G12)</f>
        <v>7</v>
      </c>
    </row>
    <row r="13" customFormat="false" ht="15" hidden="false" customHeight="false" outlineLevel="0" collapsed="false">
      <c r="A13" s="9" t="s">
        <v>67</v>
      </c>
      <c r="B13" s="21" t="s">
        <v>59</v>
      </c>
      <c r="C13" s="22" t="n">
        <v>0</v>
      </c>
      <c r="D13" s="22" t="n">
        <v>0</v>
      </c>
      <c r="E13" s="22" t="n">
        <v>0</v>
      </c>
      <c r="F13" s="22"/>
      <c r="G13" s="22"/>
      <c r="H13" s="23" t="n">
        <f aca="false">SUM(C13:G13)</f>
        <v>0</v>
      </c>
    </row>
    <row r="14" customFormat="false" ht="15" hidden="false" customHeight="false" outlineLevel="0" collapsed="false">
      <c r="A14" s="24" t="s">
        <v>68</v>
      </c>
      <c r="C14" s="25" t="n">
        <f aca="false">N(C6)+N(C7)+N(C8)-N(C9)-N(C10)-N(C11)-N(C12)+N(C13)</f>
        <v>192.5</v>
      </c>
      <c r="D14" s="25" t="n">
        <f aca="false">N(D6)+N(D7)+N(D8)-N(D9)-N(D10)-N(D11)-N(D12)+N(D13)</f>
        <v>118.2</v>
      </c>
      <c r="E14" s="25" t="n">
        <f aca="false">N(E6)+N(E7)+N(E8)-N(E9)-N(E10)-N(E11)-N(E12)+N(E13)</f>
        <v>57.5</v>
      </c>
      <c r="F14" s="25" t="n">
        <f aca="false">N(F6)+N(F7)+N(F8)-N(F9)-N(F10)-N(F11)-N(F12)+N(F13)</f>
        <v>0</v>
      </c>
      <c r="G14" s="25" t="n">
        <f aca="false">N(G6)+N(G7)+N(G8)-N(G9)-N(G10)-N(G11)-N(G12)+N(G13)</f>
        <v>0</v>
      </c>
      <c r="H14" s="25" t="n">
        <f aca="false">N(H6)+N(H7)+N(H8)-N(H9)-N(H10)-N(H11)-N(H12)+N(H13)</f>
        <v>368.2</v>
      </c>
    </row>
    <row r="15" customFormat="false" ht="15" hidden="false" customHeight="false" outlineLevel="0" collapsed="false">
      <c r="A15" s="10" t="s">
        <v>69</v>
      </c>
      <c r="C15" s="26" t="n">
        <f aca="false">MAX(0,C14)*Inputs!$C$7</f>
        <v>173.25</v>
      </c>
      <c r="D15" s="26" t="n">
        <f aca="false">MAX(0,D14)*Inputs!$C$7</f>
        <v>106.38</v>
      </c>
      <c r="E15" s="26" t="n">
        <f aca="false">MAX(0,E14)*Inputs!$C$7</f>
        <v>51.75</v>
      </c>
      <c r="F15" s="26" t="n">
        <f aca="false">MAX(0,F14)*Inputs!$C$7</f>
        <v>0</v>
      </c>
      <c r="G15" s="26" t="n">
        <f aca="false">MAX(0,G14)*Inputs!$C$7</f>
        <v>0</v>
      </c>
      <c r="H15" s="26" t="n">
        <f aca="false">MAX(0,H14)*Inputs!$C$7</f>
        <v>331.38</v>
      </c>
    </row>
    <row r="17" customFormat="false" ht="15" hidden="false" customHeight="false" outlineLevel="0" collapsed="false">
      <c r="A17" s="4" t="s">
        <v>70</v>
      </c>
    </row>
    <row r="18" customFormat="false" ht="15" hidden="false" customHeight="false" outlineLevel="0" collapsed="false">
      <c r="A18" s="9" t="s">
        <v>71</v>
      </c>
      <c r="C18" s="22" t="n">
        <v>120</v>
      </c>
      <c r="D18" s="22" t="n">
        <v>80</v>
      </c>
      <c r="E18" s="22" t="n">
        <v>40</v>
      </c>
      <c r="F18" s="22"/>
      <c r="G18" s="22"/>
      <c r="H18" s="23" t="n">
        <f aca="false">SUM(C18:G18)</f>
        <v>240</v>
      </c>
    </row>
    <row r="19" customFormat="false" ht="15" hidden="false" customHeight="false" outlineLevel="0" collapsed="false">
      <c r="A19" s="9" t="s">
        <v>72</v>
      </c>
      <c r="C19" s="22" t="n">
        <v>55</v>
      </c>
      <c r="D19" s="22" t="n">
        <v>30</v>
      </c>
      <c r="E19" s="22" t="n">
        <v>14</v>
      </c>
      <c r="F19" s="22"/>
      <c r="G19" s="22"/>
      <c r="H19" s="23" t="n">
        <f aca="false">SUM(C19:G19)</f>
        <v>99</v>
      </c>
    </row>
    <row r="20" customFormat="false" ht="15" hidden="false" customHeight="false" outlineLevel="0" collapsed="false">
      <c r="A20" s="9" t="s">
        <v>73</v>
      </c>
      <c r="C20" s="22" t="n">
        <v>10</v>
      </c>
      <c r="D20" s="22" t="n">
        <v>0</v>
      </c>
      <c r="E20" s="22" t="n">
        <v>0</v>
      </c>
      <c r="F20" s="22"/>
      <c r="G20" s="22"/>
      <c r="H20" s="23" t="n">
        <f aca="false">SUM(C20:G20)</f>
        <v>10</v>
      </c>
    </row>
    <row r="21" customFormat="false" ht="15" hidden="false" customHeight="false" outlineLevel="0" collapsed="false">
      <c r="A21" s="9" t="s">
        <v>74</v>
      </c>
      <c r="C21" s="22" t="n">
        <v>0</v>
      </c>
      <c r="D21" s="22" t="n">
        <v>0</v>
      </c>
      <c r="E21" s="22" t="n">
        <v>0</v>
      </c>
      <c r="F21" s="22"/>
      <c r="G21" s="22"/>
      <c r="H21" s="23" t="n">
        <f aca="false">SUM(C21:G21)</f>
        <v>0</v>
      </c>
    </row>
    <row r="22" customFormat="false" ht="15" hidden="false" customHeight="false" outlineLevel="0" collapsed="false">
      <c r="A22" s="24" t="s">
        <v>75</v>
      </c>
      <c r="C22" s="25" t="n">
        <f aca="false">SUM(C18:C21)</f>
        <v>185</v>
      </c>
      <c r="D22" s="25" t="n">
        <f aca="false">SUM(D18:D21)</f>
        <v>110</v>
      </c>
      <c r="E22" s="25" t="n">
        <f aca="false">SUM(E18:E21)</f>
        <v>54</v>
      </c>
      <c r="F22" s="25" t="n">
        <f aca="false">SUM(F18:F21)</f>
        <v>0</v>
      </c>
      <c r="G22" s="25" t="n">
        <f aca="false">SUM(G18:G21)</f>
        <v>0</v>
      </c>
      <c r="H22" s="25" t="n">
        <f aca="false">SUM(H18:H21)</f>
        <v>349</v>
      </c>
    </row>
    <row r="23" customFormat="false" ht="15" hidden="false" customHeight="false" outlineLevel="0" collapsed="false">
      <c r="A23" s="10" t="s">
        <v>76</v>
      </c>
      <c r="C23" s="27" t="n">
        <f aca="false">IF(N(C14)&lt;=0,0,C22/C14)</f>
        <v>0.961038961038961</v>
      </c>
      <c r="D23" s="27" t="n">
        <f aca="false">IF(N(D14)&lt;=0,0,D22/D14)</f>
        <v>0.930626057529611</v>
      </c>
      <c r="E23" s="27" t="n">
        <f aca="false">IF(N(E14)&lt;=0,0,E22/E14)</f>
        <v>0.939130434782609</v>
      </c>
      <c r="F23" s="27" t="n">
        <f aca="false">IF(N(F14)&lt;=0,0,F22/F14)</f>
        <v>0</v>
      </c>
      <c r="G23" s="27" t="n">
        <f aca="false">IF(N(G14)&lt;=0,0,G22/G14)</f>
        <v>0</v>
      </c>
      <c r="H23" s="27" t="n">
        <f aca="false">IF(N(H14)&lt;=0,0,H22/H14)</f>
        <v>0.94785442694188</v>
      </c>
    </row>
    <row r="24" customFormat="false" ht="15" hidden="false" customHeight="false" outlineLevel="0" collapsed="false">
      <c r="A24" s="10" t="s">
        <v>77</v>
      </c>
      <c r="C24" s="21" t="str">
        <f aca="false">IF(AND(N(C22)=0,N(C14)=0),"",IF(C22&gt;=C15-0.005,"Yes","No - review"))</f>
        <v>Yes</v>
      </c>
      <c r="D24" s="21" t="str">
        <f aca="false">IF(AND(N(D22)=0,N(D14)=0),"",IF(D22&gt;=D15-0.005,"Yes","No - review"))</f>
        <v>Yes</v>
      </c>
      <c r="E24" s="21" t="str">
        <f aca="false">IF(AND(N(E22)=0,N(E14)=0),"",IF(E22&gt;=E15-0.005,"Yes","No - review"))</f>
        <v>Yes</v>
      </c>
      <c r="F24" s="21" t="str">
        <f aca="false">IF(AND(N(F22)=0,N(F14)=0),"",IF(F22&gt;=F15-0.005,"Yes","No - review"))</f>
        <v/>
      </c>
      <c r="G24" s="21" t="str">
        <f aca="false">IF(AND(N(G22)=0,N(G14)=0),"",IF(G22&gt;=G15-0.005,"Yes","No - review"))</f>
        <v/>
      </c>
      <c r="H24" s="21" t="str">
        <f aca="false">IF(AND(N(H22)=0,N(H14)=0),"",IF(H22&gt;=H15-0.005,"Yes","No - review"))</f>
        <v>Yes</v>
      </c>
    </row>
    <row r="26" customFormat="false" ht="15" hidden="false" customHeight="false" outlineLevel="0" collapsed="false">
      <c r="A26" s="2" t="s">
        <v>78</v>
      </c>
    </row>
  </sheetData>
  <conditionalFormatting sqref="C24:H24">
    <cfRule type="cellIs" priority="2" operator="equal" aboveAverage="0" equalAverage="0" bottom="0" percent="0" rank="0" text="" dxfId="0">
      <formula>"No - review"</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70"/>
    <col collapsed="false" customWidth="true" hidden="false" outlineLevel="0" max="2" min="2" style="0" width="14"/>
    <col collapsed="false" customWidth="true" hidden="false" outlineLevel="0" max="3" min="3" style="0" width="16"/>
    <col collapsed="false" customWidth="true" hidden="false" outlineLevel="0" max="4" min="4" style="0" width="14"/>
  </cols>
  <sheetData>
    <row r="1" customFormat="false" ht="17.35" hidden="false" customHeight="false" outlineLevel="0" collapsed="false">
      <c r="A1" s="15" t="s">
        <v>79</v>
      </c>
    </row>
    <row r="2" customFormat="false" ht="15" hidden="false" customHeight="false" outlineLevel="0" collapsed="false">
      <c r="A2" s="16" t="s">
        <v>42</v>
      </c>
    </row>
    <row r="5" customFormat="false" ht="30" hidden="false" customHeight="true" outlineLevel="0" collapsed="false">
      <c r="A5" s="19" t="s">
        <v>52</v>
      </c>
      <c r="B5" s="19" t="s">
        <v>53</v>
      </c>
      <c r="C5" s="19" t="s">
        <v>48</v>
      </c>
    </row>
    <row r="6" customFormat="false" ht="15" hidden="false" customHeight="false" outlineLevel="0" collapsed="false">
      <c r="A6" s="9" t="s">
        <v>80</v>
      </c>
      <c r="B6" s="21" t="s">
        <v>59</v>
      </c>
      <c r="C6" s="28" t="n">
        <f aca="false">'SPV NDCF'!H18</f>
        <v>240</v>
      </c>
    </row>
    <row r="7" customFormat="false" ht="15" hidden="false" customHeight="false" outlineLevel="0" collapsed="false">
      <c r="A7" s="9" t="s">
        <v>81</v>
      </c>
      <c r="B7" s="21" t="s">
        <v>59</v>
      </c>
      <c r="C7" s="28" t="n">
        <f aca="false">'SPV NDCF'!H19</f>
        <v>99</v>
      </c>
    </row>
    <row r="8" customFormat="false" ht="15" hidden="false" customHeight="false" outlineLevel="0" collapsed="false">
      <c r="A8" s="9" t="s">
        <v>82</v>
      </c>
      <c r="B8" s="21" t="s">
        <v>59</v>
      </c>
      <c r="C8" s="28" t="n">
        <f aca="false">'SPV NDCF'!H20</f>
        <v>10</v>
      </c>
    </row>
    <row r="9" customFormat="false" ht="15" hidden="false" customHeight="false" outlineLevel="0" collapsed="false">
      <c r="A9" s="9" t="s">
        <v>83</v>
      </c>
      <c r="B9" s="21" t="s">
        <v>59</v>
      </c>
      <c r="C9" s="28" t="n">
        <f aca="false">'SPV NDCF'!H21</f>
        <v>0</v>
      </c>
    </row>
    <row r="10" customFormat="false" ht="15" hidden="false" customHeight="false" outlineLevel="0" collapsed="false">
      <c r="A10" s="9" t="s">
        <v>84</v>
      </c>
      <c r="B10" s="21" t="s">
        <v>59</v>
      </c>
      <c r="C10" s="22" t="n">
        <v>1.8</v>
      </c>
    </row>
    <row r="11" customFormat="false" ht="15" hidden="false" customHeight="false" outlineLevel="0" collapsed="false">
      <c r="A11" s="9" t="s">
        <v>85</v>
      </c>
      <c r="B11" s="21" t="s">
        <v>59</v>
      </c>
      <c r="C11" s="22" t="n">
        <v>0</v>
      </c>
    </row>
    <row r="12" customFormat="false" ht="15" hidden="false" customHeight="false" outlineLevel="0" collapsed="false">
      <c r="A12" s="9" t="s">
        <v>86</v>
      </c>
      <c r="B12" s="21" t="s">
        <v>63</v>
      </c>
      <c r="C12" s="22" t="n">
        <v>6.5</v>
      </c>
    </row>
    <row r="13" customFormat="false" ht="15" hidden="false" customHeight="false" outlineLevel="0" collapsed="false">
      <c r="A13" s="9" t="s">
        <v>87</v>
      </c>
      <c r="B13" s="21" t="s">
        <v>63</v>
      </c>
      <c r="C13" s="22" t="n">
        <v>38</v>
      </c>
    </row>
    <row r="14" customFormat="false" ht="15" hidden="false" customHeight="false" outlineLevel="0" collapsed="false">
      <c r="A14" s="9" t="s">
        <v>88</v>
      </c>
      <c r="B14" s="21" t="s">
        <v>63</v>
      </c>
      <c r="C14" s="22" t="n">
        <v>10</v>
      </c>
    </row>
    <row r="15" customFormat="false" ht="15" hidden="false" customHeight="false" outlineLevel="0" collapsed="false">
      <c r="A15" s="9" t="s">
        <v>89</v>
      </c>
      <c r="B15" s="21" t="s">
        <v>63</v>
      </c>
      <c r="C15" s="22" t="n">
        <v>0</v>
      </c>
    </row>
    <row r="16" customFormat="false" ht="15" hidden="false" customHeight="false" outlineLevel="0" collapsed="false">
      <c r="A16" s="9" t="s">
        <v>67</v>
      </c>
      <c r="B16" s="21" t="s">
        <v>59</v>
      </c>
      <c r="C16" s="22" t="n">
        <v>0</v>
      </c>
    </row>
    <row r="17" customFormat="false" ht="15" hidden="false" customHeight="false" outlineLevel="0" collapsed="false">
      <c r="A17" s="24" t="s">
        <v>90</v>
      </c>
      <c r="C17" s="25" t="n">
        <f aca="false">N(C6)+N(C7)+N(C8)+N(C9)+N(C10)+N(C11)-N(C12)-N(C13)-N(C14)-N(C15)+N(C16)</f>
        <v>296.3</v>
      </c>
    </row>
    <row r="18" customFormat="false" ht="15" hidden="false" customHeight="false" outlineLevel="0" collapsed="false">
      <c r="A18" s="10" t="s">
        <v>69</v>
      </c>
      <c r="C18" s="26" t="n">
        <f aca="false">MAX(0,C17)*Inputs!C7</f>
        <v>266.67</v>
      </c>
    </row>
    <row r="20" customFormat="false" ht="15" hidden="false" customHeight="false" outlineLevel="0" collapsed="false">
      <c r="A20" s="4" t="s">
        <v>91</v>
      </c>
    </row>
    <row r="21" customFormat="false" ht="15" hidden="false" customHeight="false" outlineLevel="0" collapsed="false">
      <c r="A21" s="10" t="s">
        <v>92</v>
      </c>
      <c r="C21" s="29" t="n">
        <v>5.7</v>
      </c>
    </row>
    <row r="22" customFormat="false" ht="15" hidden="false" customHeight="false" outlineLevel="0" collapsed="false">
      <c r="A22" s="10" t="s">
        <v>93</v>
      </c>
      <c r="C22" s="26" t="n">
        <f aca="false">C21*Inputs!C6/10000000</f>
        <v>285</v>
      </c>
    </row>
    <row r="23" customFormat="false" ht="15" hidden="false" customHeight="false" outlineLevel="0" collapsed="false">
      <c r="A23" s="10" t="s">
        <v>94</v>
      </c>
      <c r="C23" s="27" t="n">
        <f aca="false">IF(C17&lt;=0,0,C22/C17)</f>
        <v>0.961862976712791</v>
      </c>
    </row>
    <row r="24" customFormat="false" ht="15" hidden="false" customHeight="false" outlineLevel="0" collapsed="false">
      <c r="A24" s="10" t="s">
        <v>95</v>
      </c>
      <c r="C24" s="26" t="n">
        <f aca="false">C17-C22</f>
        <v>11.3</v>
      </c>
    </row>
    <row r="25" customFormat="false" ht="15" hidden="false" customHeight="false" outlineLevel="0" collapsed="false">
      <c r="A25" s="10" t="s">
        <v>96</v>
      </c>
      <c r="C25" s="30" t="n">
        <f aca="false">IF(Inputs!C6=0,0,MAX(0,C17)*10000000/Inputs!C6)</f>
        <v>5.926</v>
      </c>
    </row>
    <row r="26" customFormat="false" ht="15" hidden="false" customHeight="false" outlineLevel="0" collapsed="false">
      <c r="A26" s="10" t="s">
        <v>97</v>
      </c>
      <c r="C26" s="30" t="n">
        <f aca="false">IF(Inputs!C6=0,0,C18*10000000/Inputs!C6)</f>
        <v>5.3334</v>
      </c>
    </row>
    <row r="28" customFormat="false" ht="15" hidden="false" customHeight="false" outlineLevel="0" collapsed="false">
      <c r="A28" s="4" t="s">
        <v>98</v>
      </c>
    </row>
    <row r="29" customFormat="false" ht="30" hidden="false" customHeight="true" outlineLevel="0" collapsed="false">
      <c r="A29" s="19" t="s">
        <v>99</v>
      </c>
      <c r="B29" s="19" t="s">
        <v>100</v>
      </c>
      <c r="C29" s="19" t="s">
        <v>48</v>
      </c>
      <c r="D29" s="19" t="s">
        <v>101</v>
      </c>
    </row>
    <row r="30" customFormat="false" ht="15" hidden="false" customHeight="false" outlineLevel="0" collapsed="false">
      <c r="A30" s="9" t="s">
        <v>102</v>
      </c>
      <c r="B30" s="27" t="n">
        <f aca="false">IF(SUM(C6:C11)=0,0,(C6)/SUM(C6:C11))</f>
        <v>0.684150513112885</v>
      </c>
      <c r="C30" s="26" t="n">
        <f aca="false">B30*$C$22</f>
        <v>194.982896237172</v>
      </c>
      <c r="D30" s="30" t="n">
        <f aca="false">B30*$C$21</f>
        <v>3.89965792474344</v>
      </c>
    </row>
    <row r="31" customFormat="false" ht="15" hidden="false" customHeight="false" outlineLevel="0" collapsed="false">
      <c r="A31" s="9" t="s">
        <v>103</v>
      </c>
      <c r="B31" s="27" t="n">
        <f aca="false">IF(SUM(C6:C11)=0,0,(C7)/SUM(C6:C11))</f>
        <v>0.282212086659065</v>
      </c>
      <c r="C31" s="26" t="n">
        <f aca="false">B31*$C$22</f>
        <v>80.4304446978335</v>
      </c>
      <c r="D31" s="30" t="n">
        <f aca="false">B31*$C$21</f>
        <v>1.60860889395667</v>
      </c>
    </row>
    <row r="32" customFormat="false" ht="15" hidden="false" customHeight="false" outlineLevel="0" collapsed="false">
      <c r="A32" s="9" t="s">
        <v>73</v>
      </c>
      <c r="B32" s="27" t="n">
        <f aca="false">IF(SUM(C6:C11)=0,0,(C8)/SUM(C6:C11))</f>
        <v>0.0285062713797035</v>
      </c>
      <c r="C32" s="26" t="n">
        <f aca="false">B32*$C$22</f>
        <v>8.12428734321551</v>
      </c>
      <c r="D32" s="30" t="n">
        <f aca="false">B32*$C$21</f>
        <v>0.16248574686431</v>
      </c>
    </row>
    <row r="33" customFormat="false" ht="15" hidden="false" customHeight="false" outlineLevel="0" collapsed="false">
      <c r="A33" s="9" t="s">
        <v>104</v>
      </c>
      <c r="B33" s="27" t="n">
        <f aca="false">IF(SUM(C6:C11)=0,0,(C9+C10+C11)/SUM(C6:C11))</f>
        <v>0.00513112884834664</v>
      </c>
      <c r="C33" s="26" t="n">
        <f aca="false">B33*$C$22</f>
        <v>1.46237172177879</v>
      </c>
      <c r="D33" s="30" t="n">
        <f aca="false">B33*$C$21</f>
        <v>0.0292474344355758</v>
      </c>
    </row>
    <row r="34" customFormat="false" ht="15" hidden="false" customHeight="false" outlineLevel="0" collapsed="false">
      <c r="A34" s="24" t="s">
        <v>105</v>
      </c>
      <c r="B34" s="31" t="n">
        <f aca="false">SUM(B30:B33)</f>
        <v>1</v>
      </c>
      <c r="C34" s="25" t="n">
        <f aca="false">SUM(C30:C33)</f>
        <v>285</v>
      </c>
      <c r="D34" s="32" t="n">
        <f aca="false">SUM(D30:D33)</f>
        <v>5.7</v>
      </c>
    </row>
    <row r="36" customFormat="false" ht="15" hidden="false" customHeight="false" outlineLevel="0" collapsed="false">
      <c r="A36" s="4" t="s">
        <v>106</v>
      </c>
    </row>
    <row r="37" customFormat="false" ht="15" hidden="false" customHeight="false" outlineLevel="0" collapsed="false">
      <c r="A37" s="10" t="s">
        <v>107</v>
      </c>
      <c r="C37" s="33" t="str">
        <f aca="false">IF(C22&gt;=C18-0.005,"OK","CHECK")</f>
        <v>OK</v>
      </c>
    </row>
    <row r="38" customFormat="false" ht="15" hidden="false" customHeight="false" outlineLevel="0" collapsed="false">
      <c r="A38" s="10" t="s">
        <v>108</v>
      </c>
      <c r="C38" s="33" t="str">
        <f aca="false">IF(C22&lt;=C17+0.005,"OK","CHECK")</f>
        <v>OK</v>
      </c>
    </row>
    <row r="39" customFormat="false" ht="15" hidden="false" customHeight="false" outlineLevel="0" collapsed="false">
      <c r="A39" s="10" t="s">
        <v>109</v>
      </c>
      <c r="C39" s="33" t="str">
        <f aca="false">IF(COUNTIF('SPV NDCF'!C24:G24,"No - review")=0,"OK","CHECK")</f>
        <v>OK</v>
      </c>
    </row>
    <row r="40" customFormat="false" ht="15" hidden="false" customHeight="false" outlineLevel="0" collapsed="false">
      <c r="A40" s="10" t="s">
        <v>110</v>
      </c>
      <c r="C40" s="33" t="str">
        <f aca="false">IF(ABS(C34-C22)&lt;0.005,"OK","CHECK")</f>
        <v>OK</v>
      </c>
    </row>
    <row r="41" customFormat="false" ht="15" hidden="false" customHeight="false" outlineLevel="0" collapsed="false">
      <c r="A41" s="10" t="s">
        <v>111</v>
      </c>
      <c r="C41" s="33" t="str">
        <f aca="false">IF(ABS(SUM(C6:C9)-'SPV NDCF'!H22)&lt;0.005,"OK","CHECK")</f>
        <v>OK</v>
      </c>
    </row>
  </sheetData>
  <conditionalFormatting sqref="C37:C41">
    <cfRule type="cellIs" priority="2" operator="equal" aboveAverage="0" equalAverage="0" bottom="0" percent="0" rank="0" text="" dxfId="1">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2026-10-25T20:15:09Z</dcterms:created>
  <dc:creator>sachinnagpal.in</dc:creator>
  <dc:description/>
  <dc:language>en-US</dc:language>
  <cp:lastModifiedBy/>
  <dcterms:modified xsi:type="dcterms:W3CDTF">2026-10-25T20:15:09Z</dcterms:modified>
  <cp:revision>0</cp:revision>
  <dc:subject/>
  <dc:title>G-InvIT-NDCF-Statement.xlsx</dc:title>
</cp:coreProperties>
</file>

<file path=docProps/custom.xml><?xml version="1.0" encoding="utf-8"?>
<Properties xmlns="http://schemas.openxmlformats.org/officeDocument/2006/custom-properties" xmlns:vt="http://schemas.openxmlformats.org/officeDocument/2006/docPropsVTypes"/>
</file>