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ad Me" sheetId="1" state="visible" r:id="rId3"/>
    <sheet name="Settings" sheetId="2" state="visible" r:id="rId4"/>
    <sheet name="Asset Classes" sheetId="3" state="visible" r:id="rId5"/>
    <sheet name="FAR" sheetId="4" state="visible" r:id="rId6"/>
    <sheet name="IT Depreciation" sheetId="5" state="visible" r:id="rId7"/>
    <sheet name="PPE Note" sheetId="6" state="visible" r:id="rId8"/>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<sst xmlns="http://schemas.openxmlformats.org/spreadsheetml/2006/main" count="230" uniqueCount="180">
  <si>
    <t xml:space="preserve">Template C: Fixed Asset Register &amp; Dual Depreciation (Companies Act 2013 vs Income Tax Act 1961)</t>
  </si>
  <si>
    <t xml:space="preserve">Free template from sachinnagpal.in  |  Macro-free  |  All sample figures are ILLUSTRATIVE ONLY</t>
  </si>
  <si>
    <t xml:space="preserve">IMPORTANT DISCLAIMER: For computation and reconciliation assistance only; not a substitute for formal statutory audit or legal tax advice. All sample data in this file is made up for illustration and does not relate to any real company, trust or person. Rates, limits and rules must be checked against the current law and your own accounting policies before use. No tax saving, audit outcome or compliance result is promised.</t>
  </si>
  <si>
    <t xml:space="preserve">What this template does</t>
  </si>
  <si>
    <t xml:space="preserve">A fixed asset register that works out, for one financial year, (1) book depreciation under Schedule II of the Companies Act, 2013 using straight-line (SLM) or written-down value (WDV) over useful life, pro-rata by days, (2) tax depreciation under the Income Tax Act, 1961 on the block-of-assets basis, including the half-rate rule for assets put to use for less than 180 days, and (3) the gain or loss on assets sold. It also prepares the PPE movement note and an indicative book-vs-tax difference.</t>
  </si>
  <si>
    <t xml:space="preserve">How to use it (step by step)</t>
  </si>
  <si>
    <t xml:space="preserve">Step 1</t>
  </si>
  <si>
    <t xml:space="preserve">Go to 'Settings'. Type the first day of the financial year (for example 01-Apr-2025), the residual value % (Schedule II allows up to 5%) and, if you want the deferred tax hint, your tax rate.</t>
  </si>
  <si>
    <t xml:space="preserve">Step 2</t>
  </si>
  <si>
    <t xml:space="preserve">Go to 'Asset Classes'. Check each asset class, its useful life (years) and the Income Tax block it belongs to. Change them if your policy or the law differs. The tax rate for each block is set on the 'IT Depreciation' tab.</t>
  </si>
  <si>
    <t xml:space="preserve">Step 3</t>
  </si>
  <si>
    <t xml:space="preserve">Go to 'FAR' (the register). Delete the sample assets and enter one row per asset: ID, description, class (drop-down), location, date put to use, cost, accumulated depreciation as at the start of the year (0 for new assets), and method (SLM or WDV).</t>
  </si>
  <si>
    <t xml:space="preserve">Step 4</t>
  </si>
  <si>
    <t xml:space="preserve">If an asset was sold or scrapped during the year, enter the disposal date and the sale value (excluding GST). The gain or loss is worked out for you.</t>
  </si>
  <si>
    <t xml:space="preserve">Step 5</t>
  </si>
  <si>
    <t xml:space="preserve">Go to 'IT Depreciation'. Type the opening written-down value of each block from last year's tax computation (or tax audit report). Additions and sales flow in from the FAR. If every asset in a block was sold during the year, choose 'Yes' under 'Block ceased?'.</t>
  </si>
  <si>
    <t xml:space="preserve">Step 6</t>
  </si>
  <si>
    <t xml:space="preserve">Read the results: 'FAR' shows book depreciation per asset, 'PPE Note' shows the movement by class for your financial statements, and 'IT Depreciation' shows tax depreciation, closing WDV and any short-term capital gain or loss.</t>
  </si>
  <si>
    <t xml:space="preserve">Step 7</t>
  </si>
  <si>
    <t xml:space="preserve">Look at the checks at the bottom of 'PPE Note'. All should read OK.</t>
  </si>
  <si>
    <t xml:space="preserve">Tabs in this file</t>
  </si>
  <si>
    <t xml:space="preserve">Settings</t>
  </si>
  <si>
    <t xml:space="preserve">Financial year, residual %, tax rate for the deferred tax hint.</t>
  </si>
  <si>
    <t xml:space="preserve">Asset Classes</t>
  </si>
  <si>
    <t xml:space="preserve">Useful life per class (Schedule II) and mapping to Income Tax blocks.</t>
  </si>
  <si>
    <t xml:space="preserve">FAR</t>
  </si>
  <si>
    <t xml:space="preserve">The register: one row per asset, book depreciation, disposal gain/loss, and tax-addition category.</t>
  </si>
  <si>
    <t xml:space="preserve">IT Depreciation</t>
  </si>
  <si>
    <t xml:space="preserve">Block-of-assets tax depreciation with the 180-day rule and section 50 gains.</t>
  </si>
  <si>
    <t xml:space="preserve">PPE Note</t>
  </si>
  <si>
    <t xml:space="preserve">Movement of gross block and depreciation by class, book vs tax comparison, and checks.</t>
  </si>
  <si>
    <t xml:space="preserve">Colour code</t>
  </si>
  <si>
    <t xml:space="preserve">1,00,000</t>
  </si>
  <si>
    <t xml:space="preserve">Yellow cell with blue text = an input. Type over it with your own data.</t>
  </si>
  <si>
    <t xml:space="preserve">Black text = a formula. Do not type over it; it updates by itself.</t>
  </si>
  <si>
    <t xml:space="preserve">Green text = a figure pulled from another tab.</t>
  </si>
  <si>
    <t xml:space="preserve">OK</t>
  </si>
  <si>
    <t xml:space="preserve">Checks area: every check should read OK. If one reads CHECK, something does not add up.</t>
  </si>
  <si>
    <t xml:space="preserve">Assumptions and limits</t>
  </si>
  <si>
    <t xml:space="preserve">•</t>
  </si>
  <si>
    <t xml:space="preserve">Book depreciation = (Cost - residual value) / useful life (SLM), or opening book value x WDV rate (WDV), multiplied by days used in the year / days in the year. It stops once the asset reaches its residual value or its useful life ends.</t>
  </si>
  <si>
    <t xml:space="preserve">WDV rate = 1 - (residual % ) ^ (1 / useful life). With 5% residual and 5 years this is about 45.07%.</t>
  </si>
  <si>
    <t xml:space="preserve">180-day rule: days put to use = year-end date - date put to use + 1. Fewer than 180 days gets half the block rate. For a year ending 31 March this means assets put to use after 3 October get half rate. The template uses the date put to use; tax law requires the asset to be both acquired and put to use in the year.</t>
  </si>
  <si>
    <t xml:space="preserve">Sale value of an asset reduces its block. If sales exceed the block's opening WDV plus additions, the excess is a short-term capital gain (section 50) and the block becomes nil. If the whole block is sold and a balance remains, that balance is a short-term capital loss.</t>
  </si>
  <si>
    <t xml:space="preserve">Not covered: additional depreciation u/s 32(1)(iia), section 115BAA restrictions, intangible assets, impairment, revaluation, component accounting and assets used for part of the year for business only. Check rates against the current Income Tax rules (new Income-tax Act, 2025 from 1 April 2026) and Schedule II before use.</t>
  </si>
  <si>
    <t xml:space="preserve">The deferred tax figure is only a hint: it is correct only if the FAR covers every asset in the tax blocks and the opening tax WDV matches your tax records.</t>
  </si>
  <si>
    <t xml:space="preserve">Capacity: 100 assets.</t>
  </si>
  <si>
    <t xml:space="preserve">Version</t>
  </si>
  <si>
    <t xml:space="preserve">v1.0, October 2026. Works in Excel 2010 or later, Excel for Microsoft 365, LibreOffice and Google Sheets. Amounts in Indian Rupees (₹).</t>
  </si>
  <si>
    <t xml:space="preserve">For computation and reconciliation assistance only; not a substitute for formal statutory audit or legal tax advice.</t>
  </si>
  <si>
    <t xml:space="preserve">Financial year start</t>
  </si>
  <si>
    <t xml:space="preserve">Financial year end</t>
  </si>
  <si>
    <t xml:space="preserve">Days in the year</t>
  </si>
  <si>
    <t xml:space="preserve">Residual value % of cost</t>
  </si>
  <si>
    <t xml:space="preserve">Tax rate for deferred tax hint</t>
  </si>
  <si>
    <t xml:space="preserve">Financial year label</t>
  </si>
  <si>
    <t xml:space="preserve">25.168% = 22% + 10% surcharge + 4% cess (section 115BAA rate), shown only as an example. Use your own rate.</t>
  </si>
  <si>
    <t xml:space="preserve">Asset Classes: useful life and tax block</t>
  </si>
  <si>
    <t xml:space="preserve">Useful lives are from Schedule II Part C (illustrative). Verify against your accounting policy.</t>
  </si>
  <si>
    <t xml:space="preserve">Asset class</t>
  </si>
  <si>
    <t xml:space="preserve">Useful life (years)</t>
  </si>
  <si>
    <t xml:space="preserve">WDV rate (books)</t>
  </si>
  <si>
    <t xml:space="preserve">Income Tax block</t>
  </si>
  <si>
    <t xml:space="preserve">Buildings (other than factory)</t>
  </si>
  <si>
    <t xml:space="preserve">Building 10%</t>
  </si>
  <si>
    <t xml:space="preserve">Factory buildings</t>
  </si>
  <si>
    <t xml:space="preserve">Plant &amp; machinery</t>
  </si>
  <si>
    <t xml:space="preserve">Plant &amp; machinery 15%</t>
  </si>
  <si>
    <t xml:space="preserve">Furniture &amp; fittings</t>
  </si>
  <si>
    <t xml:space="preserve">Furniture 10%</t>
  </si>
  <si>
    <t xml:space="preserve">Motor vehicles</t>
  </si>
  <si>
    <t xml:space="preserve">Office equipment</t>
  </si>
  <si>
    <t xml:space="preserve">Computers (end-user devices)</t>
  </si>
  <si>
    <t xml:space="preserve">Computers 40%</t>
  </si>
  <si>
    <t xml:space="preserve">Servers &amp; networks</t>
  </si>
  <si>
    <t xml:space="preserve">Fixed Asset Register (₹)</t>
  </si>
  <si>
    <t xml:space="preserve">Sample assets are illustrative only.</t>
  </si>
  <si>
    <t xml:space="preserve">Year</t>
  </si>
  <si>
    <t xml:space="preserve">From</t>
  </si>
  <si>
    <t xml:space="preserve">To</t>
  </si>
  <si>
    <t xml:space="preserve">Asset ID</t>
  </si>
  <si>
    <t xml:space="preserve">Description</t>
  </si>
  <si>
    <t xml:space="preserve">Location</t>
  </si>
  <si>
    <t xml:space="preserve">Date put to use</t>
  </si>
  <si>
    <t xml:space="preserve">Cost (₹)</t>
  </si>
  <si>
    <t xml:space="preserve">Opening acc. depreciation (₹)</t>
  </si>
  <si>
    <t xml:space="preserve">Method (SLM/WDV)</t>
  </si>
  <si>
    <t xml:space="preserve">Disposal date</t>
  </si>
  <si>
    <t xml:space="preserve">Sale value (₹)</t>
  </si>
  <si>
    <t xml:space="preserve">Useful life (yrs)</t>
  </si>
  <si>
    <t xml:space="preserve">WDV rate</t>
  </si>
  <si>
    <t xml:space="preserve">Tax block</t>
  </si>
  <si>
    <t xml:space="preserve">Residual value (₹)</t>
  </si>
  <si>
    <t xml:space="preserve">Opening net book value (₹)</t>
  </si>
  <si>
    <t xml:space="preserve">Addition this year (₹)</t>
  </si>
  <si>
    <t xml:space="preserve">Days depreciated this year</t>
  </si>
  <si>
    <t xml:space="preserve">Depreciation this year (₹)</t>
  </si>
  <si>
    <t xml:space="preserve">Acc. depreciation to year end / disposal (₹)</t>
  </si>
  <si>
    <t xml:space="preserve">Net book value at year end / disposal (₹)</t>
  </si>
  <si>
    <t xml:space="preserve">Sold this year?</t>
  </si>
  <si>
    <t xml:space="preserve">Gain / (loss) on sale (₹)</t>
  </si>
  <si>
    <t xml:space="preserve">Closing cost (₹)</t>
  </si>
  <si>
    <t xml:space="preserve">Closing acc. depreciation (₹)</t>
  </si>
  <si>
    <t xml:space="preserve">Closing net book value (₹)</t>
  </si>
  <si>
    <t xml:space="preserve">Tax: days put to use this year</t>
  </si>
  <si>
    <t xml:space="preserve">Tax: addition at full rate (₹)</t>
  </si>
  <si>
    <t xml:space="preserve">Tax: addition at half rate (₹)</t>
  </si>
  <si>
    <t xml:space="preserve">Tax: sale value (₹)</t>
  </si>
  <si>
    <t xml:space="preserve">Flag</t>
  </si>
  <si>
    <t xml:space="preserve">FA-001</t>
  </si>
  <si>
    <t xml:space="preserve">Head office building</t>
  </si>
  <si>
    <t xml:space="preserve">HO</t>
  </si>
  <si>
    <t xml:space="preserve">SLM</t>
  </si>
  <si>
    <t xml:space="preserve">FA-002</t>
  </si>
  <si>
    <t xml:space="preserve">Office furniture</t>
  </si>
  <si>
    <t xml:space="preserve">FA-003</t>
  </si>
  <si>
    <t xml:space="preserve">Laptops (10 nos)</t>
  </si>
  <si>
    <t xml:space="preserve">FA-004</t>
  </si>
  <si>
    <t xml:space="preserve">Application server</t>
  </si>
  <si>
    <t xml:space="preserve">WDV</t>
  </si>
  <si>
    <t xml:space="preserve">FA-005</t>
  </si>
  <si>
    <t xml:space="preserve">Staff car</t>
  </si>
  <si>
    <t xml:space="preserve">Plaza-1</t>
  </si>
  <si>
    <t xml:space="preserve">FA-006</t>
  </si>
  <si>
    <t xml:space="preserve">DG set 250 kVA</t>
  </si>
  <si>
    <t xml:space="preserve">FA-007</t>
  </si>
  <si>
    <t xml:space="preserve">Air conditioners</t>
  </si>
  <si>
    <t xml:space="preserve">Plaza-2</t>
  </si>
  <si>
    <t xml:space="preserve">FA-008</t>
  </si>
  <si>
    <t xml:space="preserve">Printer (fully depreciated)</t>
  </si>
  <si>
    <t xml:space="preserve">FA-009</t>
  </si>
  <si>
    <t xml:space="preserve">Old laptops (scrapped)</t>
  </si>
  <si>
    <t xml:space="preserve">TOTAL</t>
  </si>
  <si>
    <t xml:space="preserve">Income Tax Depreciation: Block of Assets (₹)</t>
  </si>
  <si>
    <t xml:space="preserve">Opening WDV and 'Block ceased?' are inputs. Everything else is calculated.</t>
  </si>
  <si>
    <t xml:space="preserve">Block</t>
  </si>
  <si>
    <t xml:space="preserve">Rate</t>
  </si>
  <si>
    <t xml:space="preserve">Opening WDV (₹)</t>
  </si>
  <si>
    <t xml:space="preserve">Additions: used 180 days or more (₹)</t>
  </si>
  <si>
    <t xml:space="preserve">Additions: used less than 180 days (₹)</t>
  </si>
  <si>
    <t xml:space="preserve">Sale value of assets sold (₹)</t>
  </si>
  <si>
    <t xml:space="preserve">Block ceased? (all assets sold)</t>
  </si>
  <si>
    <t xml:space="preserve">WDV before depreciation (₹)</t>
  </si>
  <si>
    <t xml:space="preserve">Depreciation at full rate (₹)</t>
  </si>
  <si>
    <t xml:space="preserve">Depreciation at half rate (₹)</t>
  </si>
  <si>
    <t xml:space="preserve">Total tax depreciation (₹)</t>
  </si>
  <si>
    <t xml:space="preserve">Short-term capital gain u/s 50 (₹)</t>
  </si>
  <si>
    <t xml:space="preserve">Short-term capital loss (₹)</t>
  </si>
  <si>
    <t xml:space="preserve">Closing WDV (₹)</t>
  </si>
  <si>
    <t xml:space="preserve">No</t>
  </si>
  <si>
    <t xml:space="preserve">Half rate applies to additions put to use for less than 180 days in the year. Sales are first set off against opening WDV and full-rate additions.</t>
  </si>
  <si>
    <t xml:space="preserve">Rates shown are illustrative. Confirm current rates under the Income-tax Rules / new Income-tax Act before use.</t>
  </si>
  <si>
    <t xml:space="preserve">Property, Plant &amp; Equipment: Movement by Class (Books, ₹)</t>
  </si>
  <si>
    <t xml:space="preserve">Opening cost</t>
  </si>
  <si>
    <t xml:space="preserve">Additions</t>
  </si>
  <si>
    <t xml:space="preserve">Disposals (cost)</t>
  </si>
  <si>
    <t xml:space="preserve">Closing cost</t>
  </si>
  <si>
    <t xml:space="preserve">Opening acc. depreciation</t>
  </si>
  <si>
    <t xml:space="preserve">Depreciation for the year</t>
  </si>
  <si>
    <t xml:space="preserve">On disposals</t>
  </si>
  <si>
    <t xml:space="preserve">Closing acc. depreciation</t>
  </si>
  <si>
    <t xml:space="preserve">Opening NBV</t>
  </si>
  <si>
    <t xml:space="preserve">Closing NBV</t>
  </si>
  <si>
    <t xml:space="preserve">Gain/(loss) on sale</t>
  </si>
  <si>
    <t xml:space="preserve">Book vs tax comparison (indicative)</t>
  </si>
  <si>
    <t xml:space="preserve">Depreciation as per books</t>
  </si>
  <si>
    <t xml:space="preserve">Depreciation as per Income Tax</t>
  </si>
  <si>
    <t xml:space="preserve">Difference (tax - books)</t>
  </si>
  <si>
    <t xml:space="preserve">Closing net book value (books)</t>
  </si>
  <si>
    <t xml:space="preserve">Closing WDV (tax)</t>
  </si>
  <si>
    <t xml:space="preserve">Temporary difference (books - tax)</t>
  </si>
  <si>
    <t xml:space="preserve">Indicative deferred tax liability / (asset)</t>
  </si>
  <si>
    <t xml:space="preserve">Checks</t>
  </si>
  <si>
    <t xml:space="preserve">Closing cost by class = closing cost in FAR (all classes mapped)</t>
  </si>
  <si>
    <t xml:space="preserve">Closing acc. depreciation by class = FAR</t>
  </si>
  <si>
    <t xml:space="preserve">Opening + additions - disposals = closing (cost)</t>
  </si>
  <si>
    <t xml:space="preserve">No asset is depreciated below its residual value</t>
  </si>
  <si>
    <t xml:space="preserve">Tax additions (full + half) = additions in FAR</t>
  </si>
  <si>
    <t xml:space="preserve">Every asset's tax block is listed on IT Depreciation</t>
  </si>
  <si>
    <t xml:space="preserve">No asset has a warning flag</t>
  </si>
</sst>
</file>

<file path=xl/styles.xml><?xml version="1.0" encoding="utf-8"?>
<styleSheet xmlns="http://schemas.openxmlformats.org/spreadsheetml/2006/main">
  <numFmts count="6">
    <numFmt numFmtId="164" formatCode="General"/>
    <numFmt numFmtId="165" formatCode="dd\-mmm\-yyyy"/>
    <numFmt numFmtId="166" formatCode="0"/>
    <numFmt numFmtId="167" formatCode="0.0%;\(0.0%\);\-"/>
    <numFmt numFmtId="168" formatCode="0.00%;\(0.00%\);\-"/>
    <numFmt numFmtId="169" formatCode="#,##0;\(#,##0\);\-"/>
  </numFmts>
  <fonts count="16">
    <font>
      <sz val="11"/>
      <color theme="1"/>
      <name val="Calibri"/>
      <family val="2"/>
      <charset val="1"/>
    </font>
    <font>
      <sz val="10"/>
      <name val="Arial"/>
      <family val="0"/>
    </font>
    <font>
      <sz val="10"/>
      <name val="Arial"/>
      <family val="0"/>
    </font>
    <font>
      <sz val="10"/>
      <name val="Arial"/>
      <family val="0"/>
    </font>
    <font>
      <b val="true"/>
      <sz val="16"/>
      <color rgb="FF1F3864"/>
      <name val="Arial"/>
      <family val="0"/>
      <charset val="1"/>
    </font>
    <font>
      <i val="true"/>
      <sz val="9"/>
      <color rgb="FF595959"/>
      <name val="Arial"/>
      <family val="0"/>
      <charset val="1"/>
    </font>
    <font>
      <b val="true"/>
      <sz val="10"/>
      <color rgb="FFC00000"/>
      <name val="Arial"/>
      <family val="0"/>
      <charset val="1"/>
    </font>
    <font>
      <b val="true"/>
      <sz val="11"/>
      <color rgb="FF1F3864"/>
      <name val="Arial"/>
      <family val="0"/>
      <charset val="1"/>
    </font>
    <font>
      <sz val="10"/>
      <name val="Arial"/>
      <family val="0"/>
      <charset val="1"/>
    </font>
    <font>
      <b val="true"/>
      <sz val="10"/>
      <name val="Arial"/>
      <family val="0"/>
      <charset val="1"/>
    </font>
    <font>
      <sz val="10"/>
      <color rgb="FF0000FF"/>
      <name val="Arial"/>
      <family val="0"/>
      <charset val="1"/>
    </font>
    <font>
      <sz val="10"/>
      <color rgb="FF008000"/>
      <name val="Arial"/>
      <family val="0"/>
      <charset val="1"/>
    </font>
    <font>
      <b val="true"/>
      <sz val="14"/>
      <color rgb="FF1F3864"/>
      <name val="Arial"/>
      <family val="0"/>
      <charset val="1"/>
    </font>
    <font>
      <i val="true"/>
      <sz val="9"/>
      <color rgb="FFC00000"/>
      <name val="Arial"/>
      <family val="0"/>
      <charset val="1"/>
    </font>
    <font>
      <i val="true"/>
      <sz val="9"/>
      <name val="Arial"/>
      <family val="0"/>
      <charset val="1"/>
    </font>
    <font>
      <b val="true"/>
      <sz val="10"/>
      <color rgb="FFFFFFFF"/>
      <name val="Arial"/>
      <family val="0"/>
      <charset val="1"/>
    </font>
  </fonts>
  <fills count="7">
    <fill>
      <patternFill patternType="none"/>
    </fill>
    <fill>
      <patternFill patternType="gray125"/>
    </fill>
    <fill>
      <patternFill patternType="solid">
        <fgColor rgb="FFFCE4D6"/>
        <bgColor rgb="FFFFF2CC"/>
      </patternFill>
    </fill>
    <fill>
      <patternFill patternType="solid">
        <fgColor rgb="FFFFF2CC"/>
        <bgColor rgb="FFFCE4D6"/>
      </patternFill>
    </fill>
    <fill>
      <patternFill patternType="solid">
        <fgColor rgb="FFE2EFDA"/>
        <bgColor rgb="FFD9E1F2"/>
      </patternFill>
    </fill>
    <fill>
      <patternFill patternType="solid">
        <fgColor rgb="FF1F3864"/>
        <bgColor rgb="FF333333"/>
      </patternFill>
    </fill>
    <fill>
      <patternFill patternType="solid">
        <fgColor rgb="FFD9E1F2"/>
        <bgColor rgb="FFE2EFDA"/>
      </patternFill>
    </fill>
  </fills>
  <borders count="2">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true" applyProtection="false">
      <alignment horizontal="general" vertical="top" textRotation="0" wrapText="false" indent="0" shrinkToFit="false"/>
      <protection locked="true" hidden="false"/>
    </xf>
    <xf numFmtId="164" fontId="8" fillId="0" borderId="0" xfId="0" applyFont="true" applyBorder="false" applyAlignment="true" applyProtection="false">
      <alignment horizontal="general" vertical="top" textRotation="0" wrapText="true" indent="0" shrinkToFit="false"/>
      <protection locked="true" hidden="false"/>
    </xf>
    <xf numFmtId="164" fontId="10" fillId="3"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false" applyProtection="false">
      <alignment horizontal="general" vertical="bottom" textRotation="0" wrapText="false" indent="0" shrinkToFit="false"/>
      <protection locked="true" hidden="false"/>
    </xf>
    <xf numFmtId="164" fontId="11"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true" applyProtection="false">
      <alignment horizontal="right" vertical="top"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5" fontId="10" fillId="3" borderId="1" xfId="0" applyFont="true" applyBorder="true" applyAlignment="false" applyProtection="false">
      <alignment horizontal="general" vertical="bottom" textRotation="0" wrapText="false" indent="0" shrinkToFit="false"/>
      <protection locked="true" hidden="false"/>
    </xf>
    <xf numFmtId="165" fontId="8" fillId="0" borderId="1" xfId="0" applyFont="true" applyBorder="true" applyAlignment="false" applyProtection="false">
      <alignment horizontal="general" vertical="bottom" textRotation="0" wrapText="false" indent="0" shrinkToFit="false"/>
      <protection locked="true" hidden="false"/>
    </xf>
    <xf numFmtId="166" fontId="8" fillId="0" borderId="1" xfId="0" applyFont="true" applyBorder="true" applyAlignment="false" applyProtection="false">
      <alignment horizontal="general" vertical="bottom" textRotation="0" wrapText="false" indent="0" shrinkToFit="false"/>
      <protection locked="true" hidden="false"/>
    </xf>
    <xf numFmtId="167" fontId="10" fillId="3" borderId="1" xfId="0" applyFont="true" applyBorder="true" applyAlignment="false" applyProtection="false">
      <alignment horizontal="general" vertical="bottom" textRotation="0" wrapText="false" indent="0" shrinkToFit="false"/>
      <protection locked="true" hidden="false"/>
    </xf>
    <xf numFmtId="168" fontId="10" fillId="3" borderId="1" xfId="0" applyFont="true" applyBorder="true" applyAlignment="false" applyProtection="false">
      <alignment horizontal="general" vertical="bottom" textRotation="0" wrapText="fals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4" fontId="15" fillId="5" borderId="1" xfId="0" applyFont="true" applyBorder="true" applyAlignment="true" applyProtection="false">
      <alignment horizontal="center" vertical="center" textRotation="0" wrapText="true" indent="0" shrinkToFit="false"/>
      <protection locked="true" hidden="false"/>
    </xf>
    <xf numFmtId="166" fontId="10" fillId="3" borderId="1" xfId="0" applyFont="true" applyBorder="true" applyAlignment="false" applyProtection="false">
      <alignment horizontal="general" vertical="bottom" textRotation="0" wrapText="false" indent="0" shrinkToFit="false"/>
      <protection locked="true" hidden="false"/>
    </xf>
    <xf numFmtId="168" fontId="8" fillId="0" borderId="1" xfId="0" applyFont="true" applyBorder="true" applyAlignment="false" applyProtection="false">
      <alignment horizontal="general" vertical="bottom" textRotation="0" wrapText="false" indent="0" shrinkToFit="false"/>
      <protection locked="true" hidden="false"/>
    </xf>
    <xf numFmtId="165" fontId="11" fillId="0" borderId="1" xfId="0" applyFont="true" applyBorder="true" applyAlignment="false" applyProtection="false">
      <alignment horizontal="general" vertical="bottom" textRotation="0" wrapText="false" indent="0" shrinkToFit="false"/>
      <protection locked="true" hidden="false"/>
    </xf>
    <xf numFmtId="169" fontId="10" fillId="3" borderId="1" xfId="0" applyFont="true" applyBorder="true" applyAlignment="false" applyProtection="false">
      <alignment horizontal="general" vertical="bottom" textRotation="0" wrapText="false" indent="0" shrinkToFit="false"/>
      <protection locked="true" hidden="false"/>
    </xf>
    <xf numFmtId="166" fontId="11" fillId="0" borderId="1" xfId="0" applyFont="true" applyBorder="true" applyAlignment="false" applyProtection="false">
      <alignment horizontal="general" vertical="bottom" textRotation="0" wrapText="false" indent="0" shrinkToFit="false"/>
      <protection locked="true" hidden="false"/>
    </xf>
    <xf numFmtId="168" fontId="11" fillId="0" borderId="1" xfId="0" applyFont="true" applyBorder="true" applyAlignment="false" applyProtection="false">
      <alignment horizontal="general" vertical="bottom" textRotation="0" wrapText="false" indent="0" shrinkToFit="false"/>
      <protection locked="true" hidden="false"/>
    </xf>
    <xf numFmtId="169" fontId="8" fillId="0" borderId="1" xfId="0" applyFont="true" applyBorder="true" applyAlignment="false" applyProtection="false">
      <alignment horizontal="general" vertical="bottom" textRotation="0" wrapText="false" indent="0" shrinkToFit="false"/>
      <protection locked="true" hidden="false"/>
    </xf>
    <xf numFmtId="169" fontId="9" fillId="6" borderId="1" xfId="0" applyFont="true" applyBorder="true" applyAlignment="false" applyProtection="false">
      <alignment horizontal="general" vertical="bottom" textRotation="0" wrapText="false" indent="0" shrinkToFit="false"/>
      <protection locked="true" hidden="false"/>
    </xf>
    <xf numFmtId="169" fontId="11" fillId="0" borderId="1" xfId="0" applyFont="true" applyBorder="true" applyAlignment="false" applyProtection="false">
      <alignment horizontal="general" vertical="bottom" textRotation="0" wrapText="false" indent="0" shrinkToFit="false"/>
      <protection locked="true" hidden="false"/>
    </xf>
    <xf numFmtId="169" fontId="9" fillId="0" borderId="1" xfId="0" applyFont="true" applyBorder="true" applyAlignment="false" applyProtection="false">
      <alignment horizontal="general" vertical="bottom" textRotation="0" wrapText="false" indent="0" shrinkToFit="false"/>
      <protection locked="true" hidden="false"/>
    </xf>
    <xf numFmtId="164" fontId="9" fillId="4"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2">
    <dxf>
      <fill>
        <patternFill>
          <bgColor rgb="FFFFC7CE"/>
        </patternFill>
      </fill>
    </dxf>
    <dxf>
      <font>
        <name val="Arial"/>
        <charset val="1"/>
        <family val="0"/>
        <b val="1"/>
        <color rgb="FF9C0006"/>
      </font>
      <fill>
        <patternFill>
          <bgColor rgb="FFFFC7CE"/>
        </patternFill>
      </fill>
    </dxf>
  </dxfs>
  <colors>
    <indexedColors>
      <rgbColor rgb="FF000000"/>
      <rgbColor rgb="FFFFFFFF"/>
      <rgbColor rgb="FFC00000"/>
      <rgbColor rgb="FF00FF00"/>
      <rgbColor rgb="FF0000FF"/>
      <rgbColor rgb="FFFFFF00"/>
      <rgbColor rgb="FFFF00FF"/>
      <rgbColor rgb="FF00FFFF"/>
      <rgbColor rgb="FF9C0006"/>
      <rgbColor rgb="FF008000"/>
      <rgbColor rgb="FF000080"/>
      <rgbColor rgb="FF808000"/>
      <rgbColor rgb="FF800080"/>
      <rgbColor rgb="FF008080"/>
      <rgbColor rgb="FFBFBFBF"/>
      <rgbColor rgb="FF808080"/>
      <rgbColor rgb="FF9999FF"/>
      <rgbColor rgb="FF993366"/>
      <rgbColor rgb="FFFFF2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CE4D6"/>
      <rgbColor rgb="FF99CCFF"/>
      <rgbColor rgb="FFFF99CC"/>
      <rgbColor rgb="FFCC99FF"/>
      <rgbColor rgb="FFFFC7CE"/>
      <rgbColor rgb="FF3366FF"/>
      <rgbColor rgb="FF33CCCC"/>
      <rgbColor rgb="FF99CC00"/>
      <rgbColor rgb="FFFFCC00"/>
      <rgbColor rgb="FFFF9900"/>
      <rgbColor rgb="FFFF6600"/>
      <rgbColor rgb="FF595959"/>
      <rgbColor rgb="FF969696"/>
      <rgbColor rgb="FF1F3864"/>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B1:C40"/>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95"/>
  </cols>
  <sheetData>
    <row r="1" customFormat="false" ht="19.7" hidden="false" customHeight="false" outlineLevel="0" collapsed="false">
      <c r="B1" s="1" t="s">
        <v>0</v>
      </c>
    </row>
    <row r="2" customFormat="false" ht="15" hidden="false" customHeight="false" outlineLevel="0" collapsed="false">
      <c r="B2" s="2" t="s">
        <v>1</v>
      </c>
    </row>
    <row r="4" customFormat="false" ht="61.5" hidden="false" customHeight="true" outlineLevel="0" collapsed="false">
      <c r="B4" s="3" t="s">
        <v>2</v>
      </c>
      <c r="C4" s="3"/>
    </row>
    <row r="6" customFormat="false" ht="15" hidden="false" customHeight="false" outlineLevel="0" collapsed="false">
      <c r="B6" s="4" t="s">
        <v>3</v>
      </c>
    </row>
    <row r="7" customFormat="false" ht="75" hidden="false" customHeight="true" outlineLevel="0" collapsed="false">
      <c r="B7" s="5" t="s">
        <v>4</v>
      </c>
      <c r="C7" s="5"/>
    </row>
    <row r="9" customFormat="false" ht="15" hidden="false" customHeight="false" outlineLevel="0" collapsed="false">
      <c r="B9" s="4" t="s">
        <v>5</v>
      </c>
    </row>
    <row r="10" customFormat="false" ht="45" hidden="false" customHeight="true" outlineLevel="0" collapsed="false">
      <c r="B10" s="6" t="s">
        <v>6</v>
      </c>
      <c r="C10" s="7" t="s">
        <v>7</v>
      </c>
    </row>
    <row r="11" customFormat="false" ht="45" hidden="false" customHeight="true" outlineLevel="0" collapsed="false">
      <c r="B11" s="6" t="s">
        <v>8</v>
      </c>
      <c r="C11" s="7" t="s">
        <v>9</v>
      </c>
    </row>
    <row r="12" customFormat="false" ht="45" hidden="false" customHeight="true" outlineLevel="0" collapsed="false">
      <c r="B12" s="6" t="s">
        <v>10</v>
      </c>
      <c r="C12" s="7" t="s">
        <v>11</v>
      </c>
    </row>
    <row r="13" customFormat="false" ht="30" hidden="false" customHeight="true" outlineLevel="0" collapsed="false">
      <c r="B13" s="6" t="s">
        <v>12</v>
      </c>
      <c r="C13" s="7" t="s">
        <v>13</v>
      </c>
    </row>
    <row r="14" customFormat="false" ht="45" hidden="false" customHeight="true" outlineLevel="0" collapsed="false">
      <c r="B14" s="6" t="s">
        <v>14</v>
      </c>
      <c r="C14" s="7" t="s">
        <v>15</v>
      </c>
    </row>
    <row r="15" customFormat="false" ht="45" hidden="false" customHeight="true" outlineLevel="0" collapsed="false">
      <c r="B15" s="6" t="s">
        <v>16</v>
      </c>
      <c r="C15" s="7" t="s">
        <v>17</v>
      </c>
    </row>
    <row r="16" customFormat="false" ht="15" hidden="false" customHeight="true" outlineLevel="0" collapsed="false">
      <c r="B16" s="6" t="s">
        <v>18</v>
      </c>
      <c r="C16" s="7" t="s">
        <v>19</v>
      </c>
    </row>
    <row r="18" customFormat="false" ht="15" hidden="false" customHeight="false" outlineLevel="0" collapsed="false">
      <c r="B18" s="4" t="s">
        <v>20</v>
      </c>
    </row>
    <row r="19" customFormat="false" ht="15" hidden="false" customHeight="true" outlineLevel="0" collapsed="false">
      <c r="B19" s="6" t="s">
        <v>21</v>
      </c>
      <c r="C19" s="7" t="s">
        <v>22</v>
      </c>
    </row>
    <row r="20" customFormat="false" ht="15" hidden="false" customHeight="true" outlineLevel="0" collapsed="false">
      <c r="B20" s="6" t="s">
        <v>23</v>
      </c>
      <c r="C20" s="7" t="s">
        <v>24</v>
      </c>
    </row>
    <row r="21" customFormat="false" ht="30" hidden="false" customHeight="true" outlineLevel="0" collapsed="false">
      <c r="B21" s="6" t="s">
        <v>25</v>
      </c>
      <c r="C21" s="7" t="s">
        <v>26</v>
      </c>
    </row>
    <row r="22" customFormat="false" ht="15" hidden="false" customHeight="true" outlineLevel="0" collapsed="false">
      <c r="B22" s="6" t="s">
        <v>27</v>
      </c>
      <c r="C22" s="7" t="s">
        <v>28</v>
      </c>
    </row>
    <row r="23" customFormat="false" ht="15" hidden="false" customHeight="true" outlineLevel="0" collapsed="false">
      <c r="B23" s="6" t="s">
        <v>29</v>
      </c>
      <c r="C23" s="7" t="s">
        <v>30</v>
      </c>
    </row>
    <row r="25" customFormat="false" ht="15" hidden="false" customHeight="false" outlineLevel="0" collapsed="false">
      <c r="B25" s="4" t="s">
        <v>31</v>
      </c>
    </row>
    <row r="26" customFormat="false" ht="15" hidden="false" customHeight="false" outlineLevel="0" collapsed="false">
      <c r="B26" s="8" t="s">
        <v>32</v>
      </c>
      <c r="C26" s="9" t="s">
        <v>33</v>
      </c>
    </row>
    <row r="27" customFormat="false" ht="15" hidden="false" customHeight="false" outlineLevel="0" collapsed="false">
      <c r="B27" s="10" t="s">
        <v>32</v>
      </c>
      <c r="C27" s="9" t="s">
        <v>34</v>
      </c>
    </row>
    <row r="28" customFormat="false" ht="15" hidden="false" customHeight="false" outlineLevel="0" collapsed="false">
      <c r="B28" s="11" t="s">
        <v>32</v>
      </c>
      <c r="C28" s="9" t="s">
        <v>35</v>
      </c>
    </row>
    <row r="29" customFormat="false" ht="15" hidden="false" customHeight="false" outlineLevel="0" collapsed="false">
      <c r="B29" s="12" t="s">
        <v>36</v>
      </c>
      <c r="C29" s="9" t="s">
        <v>37</v>
      </c>
    </row>
    <row r="31" customFormat="false" ht="15" hidden="false" customHeight="false" outlineLevel="0" collapsed="false">
      <c r="B31" s="4" t="s">
        <v>38</v>
      </c>
    </row>
    <row r="32" customFormat="false" ht="45" hidden="false" customHeight="true" outlineLevel="0" collapsed="false">
      <c r="B32" s="13" t="s">
        <v>39</v>
      </c>
      <c r="C32" s="7" t="s">
        <v>40</v>
      </c>
    </row>
    <row r="33" customFormat="false" ht="30" hidden="false" customHeight="true" outlineLevel="0" collapsed="false">
      <c r="B33" s="13" t="s">
        <v>39</v>
      </c>
      <c r="C33" s="7" t="s">
        <v>41</v>
      </c>
    </row>
    <row r="34" customFormat="false" ht="60" hidden="false" customHeight="true" outlineLevel="0" collapsed="false">
      <c r="B34" s="13" t="s">
        <v>39</v>
      </c>
      <c r="C34" s="7" t="s">
        <v>42</v>
      </c>
    </row>
    <row r="35" customFormat="false" ht="45" hidden="false" customHeight="true" outlineLevel="0" collapsed="false">
      <c r="B35" s="13" t="s">
        <v>39</v>
      </c>
      <c r="C35" s="7" t="s">
        <v>43</v>
      </c>
    </row>
    <row r="36" customFormat="false" ht="60" hidden="false" customHeight="true" outlineLevel="0" collapsed="false">
      <c r="B36" s="13" t="s">
        <v>39</v>
      </c>
      <c r="C36" s="7" t="s">
        <v>44</v>
      </c>
    </row>
    <row r="37" customFormat="false" ht="30" hidden="false" customHeight="true" outlineLevel="0" collapsed="false">
      <c r="B37" s="13" t="s">
        <v>39</v>
      </c>
      <c r="C37" s="7" t="s">
        <v>45</v>
      </c>
    </row>
    <row r="38" customFormat="false" ht="15" hidden="false" customHeight="true" outlineLevel="0" collapsed="false">
      <c r="B38" s="13" t="s">
        <v>39</v>
      </c>
      <c r="C38" s="7" t="s">
        <v>46</v>
      </c>
    </row>
    <row r="40" customFormat="false" ht="15" hidden="false" customHeight="false" outlineLevel="0" collapsed="false">
      <c r="B40" s="14" t="s">
        <v>47</v>
      </c>
      <c r="C40" s="9" t="s">
        <v>48</v>
      </c>
    </row>
  </sheetData>
  <mergeCells count="2">
    <mergeCell ref="B4:C4"/>
    <mergeCell ref="B7:C7"/>
  </mergeCell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C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2"/>
    <col collapsed="false" customWidth="true" hidden="false" outlineLevel="0" max="2" min="2" style="0" width="3"/>
    <col collapsed="false" customWidth="true" hidden="false" outlineLevel="0" max="3" min="3" style="0" width="16"/>
  </cols>
  <sheetData>
    <row r="1" customFormat="false" ht="17.35" hidden="false" customHeight="false" outlineLevel="0" collapsed="false">
      <c r="A1" s="15" t="s">
        <v>21</v>
      </c>
    </row>
    <row r="2" customFormat="false" ht="15" hidden="false" customHeight="false" outlineLevel="0" collapsed="false">
      <c r="A2" s="16" t="s">
        <v>49</v>
      </c>
    </row>
    <row r="5" customFormat="false" ht="15" hidden="false" customHeight="false" outlineLevel="0" collapsed="false">
      <c r="A5" s="14" t="s">
        <v>50</v>
      </c>
      <c r="C5" s="17" t="n">
        <v>45748</v>
      </c>
    </row>
    <row r="6" customFormat="false" ht="15" hidden="false" customHeight="false" outlineLevel="0" collapsed="false">
      <c r="A6" s="14" t="s">
        <v>51</v>
      </c>
      <c r="C6" s="18" t="n">
        <f aca="false">EDATE(C5,12)-1</f>
        <v>46112</v>
      </c>
    </row>
    <row r="7" customFormat="false" ht="15" hidden="false" customHeight="false" outlineLevel="0" collapsed="false">
      <c r="A7" s="14" t="s">
        <v>52</v>
      </c>
      <c r="C7" s="19" t="n">
        <f aca="false">C6-C5+1</f>
        <v>365</v>
      </c>
    </row>
    <row r="8" customFormat="false" ht="15" hidden="false" customHeight="false" outlineLevel="0" collapsed="false">
      <c r="A8" s="14" t="s">
        <v>53</v>
      </c>
      <c r="C8" s="20" t="n">
        <v>0.05</v>
      </c>
    </row>
    <row r="9" customFormat="false" ht="15" hidden="false" customHeight="false" outlineLevel="0" collapsed="false">
      <c r="A9" s="14" t="s">
        <v>54</v>
      </c>
      <c r="C9" s="21" t="n">
        <v>0.25168</v>
      </c>
    </row>
    <row r="10" customFormat="false" ht="15" hidden="false" customHeight="false" outlineLevel="0" collapsed="false">
      <c r="A10" s="14" t="s">
        <v>55</v>
      </c>
      <c r="C10" s="10" t="str">
        <f aca="false">"FY "&amp;YEAR(C5)&amp;"-"&amp;RIGHT(YEAR(C6),2)</f>
        <v>FY 2025-26</v>
      </c>
    </row>
    <row r="12" customFormat="false" ht="15" hidden="false" customHeight="false" outlineLevel="0" collapsed="false">
      <c r="A12" s="22" t="s">
        <v>56</v>
      </c>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D2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2"/>
    <col collapsed="false" customWidth="true" hidden="false" outlineLevel="0" max="3" min="2" style="0" width="14"/>
    <col collapsed="false" customWidth="true" hidden="false" outlineLevel="0" max="4" min="4" style="0" width="26"/>
  </cols>
  <sheetData>
    <row r="1" customFormat="false" ht="17.35" hidden="false" customHeight="false" outlineLevel="0" collapsed="false">
      <c r="A1" s="15" t="s">
        <v>57</v>
      </c>
    </row>
    <row r="2" customFormat="false" ht="15" hidden="false" customHeight="false" outlineLevel="0" collapsed="false">
      <c r="A2" s="16" t="s">
        <v>49</v>
      </c>
    </row>
    <row r="3" customFormat="false" ht="15" hidden="false" customHeight="false" outlineLevel="0" collapsed="false">
      <c r="A3" s="2" t="s">
        <v>58</v>
      </c>
    </row>
    <row r="5" customFormat="false" ht="31.5" hidden="false" customHeight="true" outlineLevel="0" collapsed="false">
      <c r="A5" s="23" t="s">
        <v>59</v>
      </c>
      <c r="B5" s="23" t="s">
        <v>60</v>
      </c>
      <c r="C5" s="23" t="s">
        <v>61</v>
      </c>
      <c r="D5" s="23" t="s">
        <v>62</v>
      </c>
    </row>
    <row r="6" customFormat="false" ht="15" hidden="false" customHeight="false" outlineLevel="0" collapsed="false">
      <c r="A6" s="8" t="s">
        <v>63</v>
      </c>
      <c r="B6" s="24" t="n">
        <v>60</v>
      </c>
      <c r="C6" s="25" t="n">
        <f aca="false">IF(N(B6)=0,0,1-Settings!$C$8^(1/B6))</f>
        <v>0.0487029133100975</v>
      </c>
      <c r="D6" s="8" t="s">
        <v>64</v>
      </c>
    </row>
    <row r="7" customFormat="false" ht="15" hidden="false" customHeight="false" outlineLevel="0" collapsed="false">
      <c r="A7" s="8" t="s">
        <v>65</v>
      </c>
      <c r="B7" s="24" t="n">
        <v>30</v>
      </c>
      <c r="C7" s="25" t="n">
        <f aca="false">IF(N(B7)=0,0,1-Settings!$C$8^(1/B7))</f>
        <v>0.0950338528553042</v>
      </c>
      <c r="D7" s="8" t="s">
        <v>64</v>
      </c>
    </row>
    <row r="8" customFormat="false" ht="15" hidden="false" customHeight="false" outlineLevel="0" collapsed="false">
      <c r="A8" s="8" t="s">
        <v>66</v>
      </c>
      <c r="B8" s="24" t="n">
        <v>15</v>
      </c>
      <c r="C8" s="25" t="n">
        <f aca="false">IF(N(B8)=0,0,1-Settings!$C$8^(1/B8))</f>
        <v>0.181036272522085</v>
      </c>
      <c r="D8" s="8" t="s">
        <v>67</v>
      </c>
    </row>
    <row r="9" customFormat="false" ht="15" hidden="false" customHeight="false" outlineLevel="0" collapsed="false">
      <c r="A9" s="8" t="s">
        <v>68</v>
      </c>
      <c r="B9" s="24" t="n">
        <v>10</v>
      </c>
      <c r="C9" s="25" t="n">
        <f aca="false">IF(N(B9)=0,0,1-Settings!$C$8^(1/B9))</f>
        <v>0.258865550893052</v>
      </c>
      <c r="D9" s="8" t="s">
        <v>69</v>
      </c>
    </row>
    <row r="10" customFormat="false" ht="15" hidden="false" customHeight="false" outlineLevel="0" collapsed="false">
      <c r="A10" s="8" t="s">
        <v>70</v>
      </c>
      <c r="B10" s="24" t="n">
        <v>8</v>
      </c>
      <c r="C10" s="25" t="n">
        <f aca="false">IF(N(B10)=0,0,1-Settings!$C$8^(1/B10))</f>
        <v>0.312343978066368</v>
      </c>
      <c r="D10" s="8" t="s">
        <v>67</v>
      </c>
    </row>
    <row r="11" customFormat="false" ht="15" hidden="false" customHeight="false" outlineLevel="0" collapsed="false">
      <c r="A11" s="8" t="s">
        <v>71</v>
      </c>
      <c r="B11" s="24" t="n">
        <v>5</v>
      </c>
      <c r="C11" s="25" t="n">
        <f aca="false">IF(N(B11)=0,0,1-Settings!$C$8^(1/B11))</f>
        <v>0.450719728346941</v>
      </c>
      <c r="D11" s="8" t="s">
        <v>67</v>
      </c>
    </row>
    <row r="12" customFormat="false" ht="15" hidden="false" customHeight="false" outlineLevel="0" collapsed="false">
      <c r="A12" s="8" t="s">
        <v>72</v>
      </c>
      <c r="B12" s="24" t="n">
        <v>3</v>
      </c>
      <c r="C12" s="25" t="n">
        <f aca="false">IF(N(B12)=0,0,1-Settings!$C$8^(1/B12))</f>
        <v>0.631596850135961</v>
      </c>
      <c r="D12" s="8" t="s">
        <v>73</v>
      </c>
    </row>
    <row r="13" customFormat="false" ht="15" hidden="false" customHeight="false" outlineLevel="0" collapsed="false">
      <c r="A13" s="8" t="s">
        <v>74</v>
      </c>
      <c r="B13" s="24" t="n">
        <v>6</v>
      </c>
      <c r="C13" s="25" t="n">
        <f aca="false">IF(N(B13)=0,0,1-Settings!$C$8^(1/B13))</f>
        <v>0.393037768997083</v>
      </c>
      <c r="D13" s="8" t="s">
        <v>73</v>
      </c>
    </row>
    <row r="14" customFormat="false" ht="15" hidden="false" customHeight="false" outlineLevel="0" collapsed="false">
      <c r="A14" s="8"/>
      <c r="B14" s="24"/>
      <c r="C14" s="25" t="n">
        <f aca="false">IF(N(B14)=0,0,1-Settings!$C$8^(1/B14))</f>
        <v>0</v>
      </c>
      <c r="D14" s="8"/>
    </row>
    <row r="15" customFormat="false" ht="15" hidden="false" customHeight="false" outlineLevel="0" collapsed="false">
      <c r="A15" s="8"/>
      <c r="B15" s="24"/>
      <c r="C15" s="25" t="n">
        <f aca="false">IF(N(B15)=0,0,1-Settings!$C$8^(1/B15))</f>
        <v>0</v>
      </c>
      <c r="D15" s="8"/>
    </row>
    <row r="16" customFormat="false" ht="15" hidden="false" customHeight="false" outlineLevel="0" collapsed="false">
      <c r="A16" s="8"/>
      <c r="B16" s="24"/>
      <c r="C16" s="25" t="n">
        <f aca="false">IF(N(B16)=0,0,1-Settings!$C$8^(1/B16))</f>
        <v>0</v>
      </c>
      <c r="D16" s="8"/>
    </row>
    <row r="17" customFormat="false" ht="15" hidden="false" customHeight="false" outlineLevel="0" collapsed="false">
      <c r="A17" s="8"/>
      <c r="B17" s="24"/>
      <c r="C17" s="25" t="n">
        <f aca="false">IF(N(B17)=0,0,1-Settings!$C$8^(1/B17))</f>
        <v>0</v>
      </c>
      <c r="D17" s="8"/>
    </row>
    <row r="18" customFormat="false" ht="15" hidden="false" customHeight="false" outlineLevel="0" collapsed="false">
      <c r="A18" s="8"/>
      <c r="B18" s="24"/>
      <c r="C18" s="25" t="n">
        <f aca="false">IF(N(B18)=0,0,1-Settings!$C$8^(1/B18))</f>
        <v>0</v>
      </c>
      <c r="D18" s="8"/>
    </row>
    <row r="19" customFormat="false" ht="15" hidden="false" customHeight="false" outlineLevel="0" collapsed="false">
      <c r="A19" s="8"/>
      <c r="B19" s="24"/>
      <c r="C19" s="25" t="n">
        <f aca="false">IF(N(B19)=0,0,1-Settings!$C$8^(1/B19))</f>
        <v>0</v>
      </c>
      <c r="D19" s="8"/>
    </row>
    <row r="20" customFormat="false" ht="15" hidden="false" customHeight="false" outlineLevel="0" collapsed="false">
      <c r="A20" s="8"/>
      <c r="B20" s="24"/>
      <c r="C20" s="25" t="n">
        <f aca="false">IF(N(B20)=0,0,1-Settings!$C$8^(1/B20))</f>
        <v>0</v>
      </c>
      <c r="D20" s="8"/>
    </row>
  </sheetData>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AD110"/>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pane xSplit="2" ySplit="8" topLeftCell="C9" activePane="bottomRight" state="frozen"/>
      <selection pane="topLeft" activeCell="A1" activeCellId="0" sqref="A1"/>
      <selection pane="topRight" activeCell="C1" activeCellId="0" sqref="C1"/>
      <selection pane="bottomLeft" activeCell="A9" activeCellId="0" sqref="A9"/>
      <selection pane="bottomRight" activeCell="A1" activeCellId="0" sqref="A1"/>
    </sheetView>
  </sheetViews>
  <sheetFormatPr defaultColWidth="8.6796875" defaultRowHeight="15" zeroHeight="false" outlineLevelRow="0" outlineLevelCol="0"/>
  <cols>
    <col collapsed="false" customWidth="true" hidden="false" outlineLevel="0" max="1" min="1" style="0" width="9"/>
    <col collapsed="false" customWidth="true" hidden="false" outlineLevel="0" max="3" min="2" style="0" width="26"/>
    <col collapsed="false" customWidth="true" hidden="false" outlineLevel="0" max="4" min="4" style="0" width="9"/>
    <col collapsed="false" customWidth="true" hidden="false" outlineLevel="0" max="5" min="5" style="0" width="12"/>
    <col collapsed="false" customWidth="true" hidden="false" outlineLevel="0" max="7" min="6" style="0" width="13"/>
    <col collapsed="false" customWidth="true" hidden="false" outlineLevel="0" max="8" min="8" style="0" width="9"/>
    <col collapsed="false" customWidth="true" hidden="false" outlineLevel="0" max="9" min="9" style="0" width="12"/>
    <col collapsed="false" customWidth="true" hidden="false" outlineLevel="0" max="10" min="10" style="0" width="11"/>
    <col collapsed="false" customWidth="true" hidden="false" outlineLevel="0" max="12" min="11" style="0" width="13"/>
    <col collapsed="false" customWidth="true" hidden="false" outlineLevel="0" max="13" min="13" style="0" width="20"/>
    <col collapsed="false" customWidth="true" hidden="false" outlineLevel="0" max="29" min="14" style="0" width="13"/>
    <col collapsed="false" customWidth="true" hidden="false" outlineLevel="0" max="30" min="30" style="0" width="26"/>
  </cols>
  <sheetData>
    <row r="1" customFormat="false" ht="17.35" hidden="false" customHeight="false" outlineLevel="0" collapsed="false">
      <c r="A1" s="15" t="s">
        <v>75</v>
      </c>
    </row>
    <row r="2" customFormat="false" ht="15" hidden="false" customHeight="false" outlineLevel="0" collapsed="false">
      <c r="A2" s="16" t="s">
        <v>49</v>
      </c>
    </row>
    <row r="3" customFormat="false" ht="15" hidden="false" customHeight="false" outlineLevel="0" collapsed="false">
      <c r="A3" s="2" t="s">
        <v>76</v>
      </c>
    </row>
    <row r="5" customFormat="false" ht="15" hidden="false" customHeight="false" outlineLevel="0" collapsed="false">
      <c r="A5" s="14" t="s">
        <v>77</v>
      </c>
      <c r="B5" s="11" t="str">
        <f aca="false">Settings!C10</f>
        <v>FY 2025-26</v>
      </c>
      <c r="C5" s="14" t="s">
        <v>78</v>
      </c>
      <c r="D5" s="26" t="n">
        <f aca="false">Settings!C5</f>
        <v>45748</v>
      </c>
      <c r="E5" s="14" t="s">
        <v>79</v>
      </c>
      <c r="F5" s="26" t="n">
        <f aca="false">Settings!C6</f>
        <v>46112</v>
      </c>
    </row>
    <row r="8" customFormat="false" ht="57.75" hidden="false" customHeight="true" outlineLevel="0" collapsed="false">
      <c r="A8" s="23" t="s">
        <v>80</v>
      </c>
      <c r="B8" s="23" t="s">
        <v>81</v>
      </c>
      <c r="C8" s="23" t="s">
        <v>59</v>
      </c>
      <c r="D8" s="23" t="s">
        <v>82</v>
      </c>
      <c r="E8" s="23" t="s">
        <v>83</v>
      </c>
      <c r="F8" s="23" t="s">
        <v>84</v>
      </c>
      <c r="G8" s="23" t="s">
        <v>85</v>
      </c>
      <c r="H8" s="23" t="s">
        <v>86</v>
      </c>
      <c r="I8" s="23" t="s">
        <v>87</v>
      </c>
      <c r="J8" s="23" t="s">
        <v>88</v>
      </c>
      <c r="K8" s="23" t="s">
        <v>89</v>
      </c>
      <c r="L8" s="23" t="s">
        <v>90</v>
      </c>
      <c r="M8" s="23" t="s">
        <v>91</v>
      </c>
      <c r="N8" s="23" t="s">
        <v>92</v>
      </c>
      <c r="O8" s="23" t="s">
        <v>93</v>
      </c>
      <c r="P8" s="23" t="s">
        <v>94</v>
      </c>
      <c r="Q8" s="23" t="s">
        <v>95</v>
      </c>
      <c r="R8" s="23" t="s">
        <v>96</v>
      </c>
      <c r="S8" s="23" t="s">
        <v>97</v>
      </c>
      <c r="T8" s="23" t="s">
        <v>98</v>
      </c>
      <c r="U8" s="23" t="s">
        <v>99</v>
      </c>
      <c r="V8" s="23" t="s">
        <v>100</v>
      </c>
      <c r="W8" s="23" t="s">
        <v>101</v>
      </c>
      <c r="X8" s="23" t="s">
        <v>102</v>
      </c>
      <c r="Y8" s="23" t="s">
        <v>103</v>
      </c>
      <c r="Z8" s="23" t="s">
        <v>104</v>
      </c>
      <c r="AA8" s="23" t="s">
        <v>105</v>
      </c>
      <c r="AB8" s="23" t="s">
        <v>106</v>
      </c>
      <c r="AC8" s="23" t="s">
        <v>107</v>
      </c>
      <c r="AD8" s="23" t="s">
        <v>108</v>
      </c>
    </row>
    <row r="9" customFormat="false" ht="15" hidden="false" customHeight="false" outlineLevel="0" collapsed="false">
      <c r="A9" s="8" t="s">
        <v>109</v>
      </c>
      <c r="B9" s="8" t="s">
        <v>110</v>
      </c>
      <c r="C9" s="8" t="s">
        <v>63</v>
      </c>
      <c r="D9" s="8" t="s">
        <v>111</v>
      </c>
      <c r="E9" s="17" t="n">
        <v>42095</v>
      </c>
      <c r="F9" s="27" t="n">
        <v>25000000</v>
      </c>
      <c r="G9" s="27" t="n">
        <v>3958333</v>
      </c>
      <c r="H9" s="8" t="s">
        <v>112</v>
      </c>
      <c r="I9" s="17"/>
      <c r="J9" s="27"/>
      <c r="K9" s="28" t="n">
        <f aca="false">IF(C9="",0,IFERROR(INDEX('Asset Classes'!$B$6:$B$20,MATCH(C9,'Asset Classes'!$A$6:$A$20,0)),0))</f>
        <v>60</v>
      </c>
      <c r="L9" s="29" t="n">
        <f aca="false">IF(C9="",0,IFERROR(INDEX('Asset Classes'!$C$6:$C$20,MATCH(C9,'Asset Classes'!$A$6:$A$20,0)),0))</f>
        <v>0.0487029133100975</v>
      </c>
      <c r="M9" s="11" t="str">
        <f aca="false">IF(C9="","",IFERROR(INDEX('Asset Classes'!$D$6:$D$20,MATCH(C9,'Asset Classes'!$A$6:$A$20,0)),0))</f>
        <v>Building 10%</v>
      </c>
      <c r="N9" s="30" t="n">
        <f aca="false">N(F9)*Settings!$C$8</f>
        <v>1250000</v>
      </c>
      <c r="O9" s="30" t="n">
        <f aca="false">IF(N(F9)=0,0,IF(E9&lt;Settings!$C$5,F9-N(G9),0))</f>
        <v>21041667</v>
      </c>
      <c r="P9" s="30" t="n">
        <f aca="false">IF(N(F9)=0,0,IF(AND(E9&gt;=Settings!$C$5,E9&lt;=Settings!$C$6),F9,0))</f>
        <v>0</v>
      </c>
      <c r="Q9" s="19" t="n">
        <f aca="false">IF(OR(N(F9)=0,K9=0),0,MAX(0,MIN(IF(I9="",Settings!$C$6,I9),Settings!$C$6,EDATE(E9,K9*12)-1)-MAX(E9,Settings!$C$5)+1))</f>
        <v>365</v>
      </c>
      <c r="R9" s="30" t="n">
        <f aca="false">IF(OR(N(F9)=0,K9=0),0,MIN(MAX(0,F9-N(G9)-N9),IF(H9="WDV",(F9-N(G9))*L9,(F9-N9)/K9)*Q9/Settings!$C$7))</f>
        <v>395833.333333333</v>
      </c>
      <c r="S9" s="30" t="n">
        <f aca="false">N(G9)+R9</f>
        <v>4354166.33333333</v>
      </c>
      <c r="T9" s="30" t="n">
        <f aca="false">N(F9)-S9</f>
        <v>20645833.6666667</v>
      </c>
      <c r="U9" s="10" t="str">
        <f aca="false">IF(I9="","No",IF(AND(I9&gt;=Settings!$C$5,I9&lt;=Settings!$C$6),"Yes","No"))</f>
        <v>No</v>
      </c>
      <c r="V9" s="30" t="n">
        <f aca="false">IF(U9="Yes",N(J9)-T9,0)</f>
        <v>0</v>
      </c>
      <c r="W9" s="30" t="n">
        <f aca="false">IF(U9="Yes",0,N(F9))</f>
        <v>25000000</v>
      </c>
      <c r="X9" s="30" t="n">
        <f aca="false">IF(U9="Yes",0,S9)</f>
        <v>4354166.33333333</v>
      </c>
      <c r="Y9" s="30" t="n">
        <f aca="false">W9-X9</f>
        <v>20645833.6666667</v>
      </c>
      <c r="Z9" s="19" t="n">
        <f aca="false">IF(P9=0,0,Settings!$C$6-E9+1)</f>
        <v>0</v>
      </c>
      <c r="AA9" s="30" t="n">
        <f aca="false">IF(AND(P9&gt;0,Z9&gt;=180),P9,0)</f>
        <v>0</v>
      </c>
      <c r="AB9" s="30" t="n">
        <f aca="false">IF(AND(P9&gt;0,Z9&lt;180),P9,0)</f>
        <v>0</v>
      </c>
      <c r="AC9" s="30" t="n">
        <f aca="false">IF(U9="Yes",N(J9),0)</f>
        <v>0</v>
      </c>
      <c r="AD9" s="10" t="str">
        <f aca="false">IF(A9="","",IF(AND(C9&lt;&gt;"",K9=0),"Class not in Asset Classes",IF(AND(H9&lt;&gt;"SLM",H9&lt;&gt;"WDV"),"Pick SLM or WDV",IF(E9&gt;Settings!$C$6,"Put to use after year end",IF(AND(I9&lt;&gt;"",I9&lt;Settings!$C$5),"Sold before this year - remove",IF(N(G9)&gt;N(F9),"Opening depreciation &gt; cost","OK"))))))</f>
        <v>OK</v>
      </c>
    </row>
    <row r="10" customFormat="false" ht="15" hidden="false" customHeight="false" outlineLevel="0" collapsed="false">
      <c r="A10" s="8" t="s">
        <v>113</v>
      </c>
      <c r="B10" s="8" t="s">
        <v>114</v>
      </c>
      <c r="C10" s="8" t="s">
        <v>68</v>
      </c>
      <c r="D10" s="8" t="s">
        <v>111</v>
      </c>
      <c r="E10" s="17" t="n">
        <v>43631</v>
      </c>
      <c r="F10" s="27" t="n">
        <v>1200000</v>
      </c>
      <c r="G10" s="27" t="n">
        <v>660639</v>
      </c>
      <c r="H10" s="8" t="s">
        <v>112</v>
      </c>
      <c r="I10" s="17"/>
      <c r="J10" s="27"/>
      <c r="K10" s="28" t="n">
        <f aca="false">IF(C10="",0,IFERROR(INDEX('Asset Classes'!$B$6:$B$20,MATCH(C10,'Asset Classes'!$A$6:$A$20,0)),0))</f>
        <v>10</v>
      </c>
      <c r="L10" s="29" t="n">
        <f aca="false">IF(C10="",0,IFERROR(INDEX('Asset Classes'!$C$6:$C$20,MATCH(C10,'Asset Classes'!$A$6:$A$20,0)),0))</f>
        <v>0.258865550893052</v>
      </c>
      <c r="M10" s="11" t="str">
        <f aca="false">IF(C10="","",IFERROR(INDEX('Asset Classes'!$D$6:$D$20,MATCH(C10,'Asset Classes'!$A$6:$A$20,0)),0))</f>
        <v>Furniture 10%</v>
      </c>
      <c r="N10" s="30" t="n">
        <f aca="false">N(F10)*Settings!$C$8</f>
        <v>60000</v>
      </c>
      <c r="O10" s="30" t="n">
        <f aca="false">IF(N(F10)=0,0,IF(E10&lt;Settings!$C$5,F10-N(G10),0))</f>
        <v>539361</v>
      </c>
      <c r="P10" s="30" t="n">
        <f aca="false">IF(N(F10)=0,0,IF(AND(E10&gt;=Settings!$C$5,E10&lt;=Settings!$C$6),F10,0))</f>
        <v>0</v>
      </c>
      <c r="Q10" s="19" t="n">
        <f aca="false">IF(OR(N(F10)=0,K10=0),0,MAX(0,MIN(IF(I10="",Settings!$C$6,I10),Settings!$C$6,EDATE(E10,K10*12)-1)-MAX(E10,Settings!$C$5)+1))</f>
        <v>365</v>
      </c>
      <c r="R10" s="30" t="n">
        <f aca="false">IF(OR(N(F10)=0,K10=0),0,MIN(MAX(0,F10-N(G10)-N10),IF(H10="WDV",(F10-N(G10))*L10,(F10-N10)/K10)*Q10/Settings!$C$7))</f>
        <v>114000</v>
      </c>
      <c r="S10" s="30" t="n">
        <f aca="false">N(G10)+R10</f>
        <v>774639</v>
      </c>
      <c r="T10" s="30" t="n">
        <f aca="false">N(F10)-S10</f>
        <v>425361</v>
      </c>
      <c r="U10" s="10" t="str">
        <f aca="false">IF(I10="","No",IF(AND(I10&gt;=Settings!$C$5,I10&lt;=Settings!$C$6),"Yes","No"))</f>
        <v>No</v>
      </c>
      <c r="V10" s="30" t="n">
        <f aca="false">IF(U10="Yes",N(J10)-T10,0)</f>
        <v>0</v>
      </c>
      <c r="W10" s="30" t="n">
        <f aca="false">IF(U10="Yes",0,N(F10))</f>
        <v>1200000</v>
      </c>
      <c r="X10" s="30" t="n">
        <f aca="false">IF(U10="Yes",0,S10)</f>
        <v>774639</v>
      </c>
      <c r="Y10" s="30" t="n">
        <f aca="false">W10-X10</f>
        <v>425361</v>
      </c>
      <c r="Z10" s="19" t="n">
        <f aca="false">IF(P10=0,0,Settings!$C$6-E10+1)</f>
        <v>0</v>
      </c>
      <c r="AA10" s="30" t="n">
        <f aca="false">IF(AND(P10&gt;0,Z10&gt;=180),P10,0)</f>
        <v>0</v>
      </c>
      <c r="AB10" s="30" t="n">
        <f aca="false">IF(AND(P10&gt;0,Z10&lt;180),P10,0)</f>
        <v>0</v>
      </c>
      <c r="AC10" s="30" t="n">
        <f aca="false">IF(U10="Yes",N(J10),0)</f>
        <v>0</v>
      </c>
      <c r="AD10" s="10" t="str">
        <f aca="false">IF(A10="","",IF(AND(C10&lt;&gt;"",K10=0),"Class not in Asset Classes",IF(AND(H10&lt;&gt;"SLM",H10&lt;&gt;"WDV"),"Pick SLM or WDV",IF(E10&gt;Settings!$C$6,"Put to use after year end",IF(AND(I10&lt;&gt;"",I10&lt;Settings!$C$5),"Sold before this year - remove",IF(N(G10)&gt;N(F10),"Opening depreciation &gt; cost","OK"))))))</f>
        <v>OK</v>
      </c>
    </row>
    <row r="11" customFormat="false" ht="15" hidden="false" customHeight="false" outlineLevel="0" collapsed="false">
      <c r="A11" s="8" t="s">
        <v>115</v>
      </c>
      <c r="B11" s="8" t="s">
        <v>116</v>
      </c>
      <c r="C11" s="8" t="s">
        <v>72</v>
      </c>
      <c r="D11" s="8" t="s">
        <v>111</v>
      </c>
      <c r="E11" s="17" t="n">
        <v>45848</v>
      </c>
      <c r="F11" s="27" t="n">
        <v>800000</v>
      </c>
      <c r="G11" s="27" t="n">
        <v>0</v>
      </c>
      <c r="H11" s="8" t="s">
        <v>112</v>
      </c>
      <c r="I11" s="17"/>
      <c r="J11" s="27"/>
      <c r="K11" s="28" t="n">
        <f aca="false">IF(C11="",0,IFERROR(INDEX('Asset Classes'!$B$6:$B$20,MATCH(C11,'Asset Classes'!$A$6:$A$20,0)),0))</f>
        <v>3</v>
      </c>
      <c r="L11" s="29" t="n">
        <f aca="false">IF(C11="",0,IFERROR(INDEX('Asset Classes'!$C$6:$C$20,MATCH(C11,'Asset Classes'!$A$6:$A$20,0)),0))</f>
        <v>0.631596850135961</v>
      </c>
      <c r="M11" s="11" t="str">
        <f aca="false">IF(C11="","",IFERROR(INDEX('Asset Classes'!$D$6:$D$20,MATCH(C11,'Asset Classes'!$A$6:$A$20,0)),0))</f>
        <v>Computers 40%</v>
      </c>
      <c r="N11" s="30" t="n">
        <f aca="false">N(F11)*Settings!$C$8</f>
        <v>40000</v>
      </c>
      <c r="O11" s="30" t="n">
        <f aca="false">IF(N(F11)=0,0,IF(E11&lt;Settings!$C$5,F11-N(G11),0))</f>
        <v>0</v>
      </c>
      <c r="P11" s="30" t="n">
        <f aca="false">IF(N(F11)=0,0,IF(AND(E11&gt;=Settings!$C$5,E11&lt;=Settings!$C$6),F11,0))</f>
        <v>800000</v>
      </c>
      <c r="Q11" s="19" t="n">
        <f aca="false">IF(OR(N(F11)=0,K11=0),0,MAX(0,MIN(IF(I11="",Settings!$C$6,I11),Settings!$C$6,EDATE(E11,K11*12)-1)-MAX(E11,Settings!$C$5)+1))</f>
        <v>265</v>
      </c>
      <c r="R11" s="30" t="n">
        <f aca="false">IF(OR(N(F11)=0,K11=0),0,MIN(MAX(0,F11-N(G11)-N11),IF(H11="WDV",(F11-N(G11))*L11,(F11-N11)/K11)*Q11/Settings!$C$7))</f>
        <v>183926.940639269</v>
      </c>
      <c r="S11" s="30" t="n">
        <f aca="false">N(G11)+R11</f>
        <v>183926.940639269</v>
      </c>
      <c r="T11" s="30" t="n">
        <f aca="false">N(F11)-S11</f>
        <v>616073.059360731</v>
      </c>
      <c r="U11" s="10" t="str">
        <f aca="false">IF(I11="","No",IF(AND(I11&gt;=Settings!$C$5,I11&lt;=Settings!$C$6),"Yes","No"))</f>
        <v>No</v>
      </c>
      <c r="V11" s="30" t="n">
        <f aca="false">IF(U11="Yes",N(J11)-T11,0)</f>
        <v>0</v>
      </c>
      <c r="W11" s="30" t="n">
        <f aca="false">IF(U11="Yes",0,N(F11))</f>
        <v>800000</v>
      </c>
      <c r="X11" s="30" t="n">
        <f aca="false">IF(U11="Yes",0,S11)</f>
        <v>183926.940639269</v>
      </c>
      <c r="Y11" s="30" t="n">
        <f aca="false">W11-X11</f>
        <v>616073.059360731</v>
      </c>
      <c r="Z11" s="19" t="n">
        <f aca="false">IF(P11=0,0,Settings!$C$6-E11+1)</f>
        <v>265</v>
      </c>
      <c r="AA11" s="30" t="n">
        <f aca="false">IF(AND(P11&gt;0,Z11&gt;=180),P11,0)</f>
        <v>800000</v>
      </c>
      <c r="AB11" s="30" t="n">
        <f aca="false">IF(AND(P11&gt;0,Z11&lt;180),P11,0)</f>
        <v>0</v>
      </c>
      <c r="AC11" s="30" t="n">
        <f aca="false">IF(U11="Yes",N(J11),0)</f>
        <v>0</v>
      </c>
      <c r="AD11" s="10" t="str">
        <f aca="false">IF(A11="","",IF(AND(C11&lt;&gt;"",K11=0),"Class not in Asset Classes",IF(AND(H11&lt;&gt;"SLM",H11&lt;&gt;"WDV"),"Pick SLM or WDV",IF(E11&gt;Settings!$C$6,"Put to use after year end",IF(AND(I11&lt;&gt;"",I11&lt;Settings!$C$5),"Sold before this year - remove",IF(N(G11)&gt;N(F11),"Opening depreciation &gt; cost","OK"))))))</f>
        <v>OK</v>
      </c>
    </row>
    <row r="12" customFormat="false" ht="15" hidden="false" customHeight="false" outlineLevel="0" collapsed="false">
      <c r="A12" s="8" t="s">
        <v>117</v>
      </c>
      <c r="B12" s="8" t="s">
        <v>118</v>
      </c>
      <c r="C12" s="8" t="s">
        <v>74</v>
      </c>
      <c r="D12" s="8" t="s">
        <v>111</v>
      </c>
      <c r="E12" s="17" t="n">
        <v>46011</v>
      </c>
      <c r="F12" s="27" t="n">
        <v>1500000</v>
      </c>
      <c r="G12" s="27" t="n">
        <v>0</v>
      </c>
      <c r="H12" s="8" t="s">
        <v>119</v>
      </c>
      <c r="I12" s="17"/>
      <c r="J12" s="27"/>
      <c r="K12" s="28" t="n">
        <f aca="false">IF(C12="",0,IFERROR(INDEX('Asset Classes'!$B$6:$B$20,MATCH(C12,'Asset Classes'!$A$6:$A$20,0)),0))</f>
        <v>6</v>
      </c>
      <c r="L12" s="29" t="n">
        <f aca="false">IF(C12="",0,IFERROR(INDEX('Asset Classes'!$C$6:$C$20,MATCH(C12,'Asset Classes'!$A$6:$A$20,0)),0))</f>
        <v>0.393037768997083</v>
      </c>
      <c r="M12" s="11" t="str">
        <f aca="false">IF(C12="","",IFERROR(INDEX('Asset Classes'!$D$6:$D$20,MATCH(C12,'Asset Classes'!$A$6:$A$20,0)),0))</f>
        <v>Computers 40%</v>
      </c>
      <c r="N12" s="30" t="n">
        <f aca="false">N(F12)*Settings!$C$8</f>
        <v>75000</v>
      </c>
      <c r="O12" s="30" t="n">
        <f aca="false">IF(N(F12)=0,0,IF(E12&lt;Settings!$C$5,F12-N(G12),0))</f>
        <v>0</v>
      </c>
      <c r="P12" s="30" t="n">
        <f aca="false">IF(N(F12)=0,0,IF(AND(E12&gt;=Settings!$C$5,E12&lt;=Settings!$C$6),F12,0))</f>
        <v>1500000</v>
      </c>
      <c r="Q12" s="19" t="n">
        <f aca="false">IF(OR(N(F12)=0,K12=0),0,MAX(0,MIN(IF(I12="",Settings!$C$6,I12),Settings!$C$6,EDATE(E12,K12*12)-1)-MAX(E12,Settings!$C$5)+1))</f>
        <v>102</v>
      </c>
      <c r="R12" s="30" t="n">
        <f aca="false">IF(OR(N(F12)=0,K12=0),0,MIN(MAX(0,F12-N(G12)-N12),IF(H12="WDV",(F12-N(G12))*L12,(F12-N12)/K12)*Q12/Settings!$C$7))</f>
        <v>164752.818237133</v>
      </c>
      <c r="S12" s="30" t="n">
        <f aca="false">N(G12)+R12</f>
        <v>164752.818237133</v>
      </c>
      <c r="T12" s="30" t="n">
        <f aca="false">N(F12)-S12</f>
        <v>1335247.18176287</v>
      </c>
      <c r="U12" s="10" t="str">
        <f aca="false">IF(I12="","No",IF(AND(I12&gt;=Settings!$C$5,I12&lt;=Settings!$C$6),"Yes","No"))</f>
        <v>No</v>
      </c>
      <c r="V12" s="30" t="n">
        <f aca="false">IF(U12="Yes",N(J12)-T12,0)</f>
        <v>0</v>
      </c>
      <c r="W12" s="30" t="n">
        <f aca="false">IF(U12="Yes",0,N(F12))</f>
        <v>1500000</v>
      </c>
      <c r="X12" s="30" t="n">
        <f aca="false">IF(U12="Yes",0,S12)</f>
        <v>164752.818237133</v>
      </c>
      <c r="Y12" s="30" t="n">
        <f aca="false">W12-X12</f>
        <v>1335247.18176287</v>
      </c>
      <c r="Z12" s="19" t="n">
        <f aca="false">IF(P12=0,0,Settings!$C$6-E12+1)</f>
        <v>102</v>
      </c>
      <c r="AA12" s="30" t="n">
        <f aca="false">IF(AND(P12&gt;0,Z12&gt;=180),P12,0)</f>
        <v>0</v>
      </c>
      <c r="AB12" s="30" t="n">
        <f aca="false">IF(AND(P12&gt;0,Z12&lt;180),P12,0)</f>
        <v>1500000</v>
      </c>
      <c r="AC12" s="30" t="n">
        <f aca="false">IF(U12="Yes",N(J12),0)</f>
        <v>0</v>
      </c>
      <c r="AD12" s="10" t="str">
        <f aca="false">IF(A12="","",IF(AND(C12&lt;&gt;"",K12=0),"Class not in Asset Classes",IF(AND(H12&lt;&gt;"SLM",H12&lt;&gt;"WDV"),"Pick SLM or WDV",IF(E12&gt;Settings!$C$6,"Put to use after year end",IF(AND(I12&lt;&gt;"",I12&lt;Settings!$C$5),"Sold before this year - remove",IF(N(G12)&gt;N(F12),"Opening depreciation &gt; cost","OK"))))))</f>
        <v>OK</v>
      </c>
    </row>
    <row r="13" customFormat="false" ht="15" hidden="false" customHeight="false" outlineLevel="0" collapsed="false">
      <c r="A13" s="8" t="s">
        <v>120</v>
      </c>
      <c r="B13" s="8" t="s">
        <v>121</v>
      </c>
      <c r="C13" s="8" t="s">
        <v>70</v>
      </c>
      <c r="D13" s="8" t="s">
        <v>122</v>
      </c>
      <c r="E13" s="17" t="n">
        <v>44287</v>
      </c>
      <c r="F13" s="27" t="n">
        <v>1200000</v>
      </c>
      <c r="G13" s="27" t="n">
        <v>931672</v>
      </c>
      <c r="H13" s="8" t="s">
        <v>119</v>
      </c>
      <c r="I13" s="17" t="n">
        <v>45930</v>
      </c>
      <c r="J13" s="27" t="n">
        <v>600000</v>
      </c>
      <c r="K13" s="28" t="n">
        <f aca="false">IF(C13="",0,IFERROR(INDEX('Asset Classes'!$B$6:$B$20,MATCH(C13,'Asset Classes'!$A$6:$A$20,0)),0))</f>
        <v>8</v>
      </c>
      <c r="L13" s="29" t="n">
        <f aca="false">IF(C13="",0,IFERROR(INDEX('Asset Classes'!$C$6:$C$20,MATCH(C13,'Asset Classes'!$A$6:$A$20,0)),0))</f>
        <v>0.312343978066368</v>
      </c>
      <c r="M13" s="11" t="str">
        <f aca="false">IF(C13="","",IFERROR(INDEX('Asset Classes'!$D$6:$D$20,MATCH(C13,'Asset Classes'!$A$6:$A$20,0)),0))</f>
        <v>Plant &amp; machinery 15%</v>
      </c>
      <c r="N13" s="30" t="n">
        <f aca="false">N(F13)*Settings!$C$8</f>
        <v>60000</v>
      </c>
      <c r="O13" s="30" t="n">
        <f aca="false">IF(N(F13)=0,0,IF(E13&lt;Settings!$C$5,F13-N(G13),0))</f>
        <v>268328</v>
      </c>
      <c r="P13" s="30" t="n">
        <f aca="false">IF(N(F13)=0,0,IF(AND(E13&gt;=Settings!$C$5,E13&lt;=Settings!$C$6),F13,0))</f>
        <v>0</v>
      </c>
      <c r="Q13" s="19" t="n">
        <f aca="false">IF(OR(N(F13)=0,K13=0),0,MAX(0,MIN(IF(I13="",Settings!$C$6,I13),Settings!$C$6,EDATE(E13,K13*12)-1)-MAX(E13,Settings!$C$5)+1))</f>
        <v>183</v>
      </c>
      <c r="R13" s="30" t="n">
        <f aca="false">IF(OR(N(F13)=0,K13=0),0,MIN(MAX(0,F13-N(G13)-N13),IF(H13="WDV",(F13-N(G13))*L13,(F13-N13)/K13)*Q13/Settings!$C$7))</f>
        <v>42020.1265622641</v>
      </c>
      <c r="S13" s="30" t="n">
        <f aca="false">N(G13)+R13</f>
        <v>973692.126562264</v>
      </c>
      <c r="T13" s="30" t="n">
        <f aca="false">N(F13)-S13</f>
        <v>226307.873437736</v>
      </c>
      <c r="U13" s="10" t="str">
        <f aca="false">IF(I13="","No",IF(AND(I13&gt;=Settings!$C$5,I13&lt;=Settings!$C$6),"Yes","No"))</f>
        <v>Yes</v>
      </c>
      <c r="V13" s="30" t="n">
        <f aca="false">IF(U13="Yes",N(J13)-T13,0)</f>
        <v>373692.126562264</v>
      </c>
      <c r="W13" s="30" t="n">
        <f aca="false">IF(U13="Yes",0,N(F13))</f>
        <v>0</v>
      </c>
      <c r="X13" s="30" t="n">
        <f aca="false">IF(U13="Yes",0,S13)</f>
        <v>0</v>
      </c>
      <c r="Y13" s="30" t="n">
        <f aca="false">W13-X13</f>
        <v>0</v>
      </c>
      <c r="Z13" s="19" t="n">
        <f aca="false">IF(P13=0,0,Settings!$C$6-E13+1)</f>
        <v>0</v>
      </c>
      <c r="AA13" s="30" t="n">
        <f aca="false">IF(AND(P13&gt;0,Z13&gt;=180),P13,0)</f>
        <v>0</v>
      </c>
      <c r="AB13" s="30" t="n">
        <f aca="false">IF(AND(P13&gt;0,Z13&lt;180),P13,0)</f>
        <v>0</v>
      </c>
      <c r="AC13" s="30" t="n">
        <f aca="false">IF(U13="Yes",N(J13),0)</f>
        <v>600000</v>
      </c>
      <c r="AD13" s="10" t="str">
        <f aca="false">IF(A13="","",IF(AND(C13&lt;&gt;"",K13=0),"Class not in Asset Classes",IF(AND(H13&lt;&gt;"SLM",H13&lt;&gt;"WDV"),"Pick SLM or WDV",IF(E13&gt;Settings!$C$6,"Put to use after year end",IF(AND(I13&lt;&gt;"",I13&lt;Settings!$C$5),"Sold before this year - remove",IF(N(G13)&gt;N(F13),"Opening depreciation &gt; cost","OK"))))))</f>
        <v>OK</v>
      </c>
    </row>
    <row r="14" customFormat="false" ht="15" hidden="false" customHeight="false" outlineLevel="0" collapsed="false">
      <c r="A14" s="8" t="s">
        <v>123</v>
      </c>
      <c r="B14" s="8" t="s">
        <v>124</v>
      </c>
      <c r="C14" s="8" t="s">
        <v>66</v>
      </c>
      <c r="D14" s="8" t="s">
        <v>122</v>
      </c>
      <c r="E14" s="17" t="n">
        <v>45935</v>
      </c>
      <c r="F14" s="27" t="n">
        <v>3000000</v>
      </c>
      <c r="G14" s="27" t="n">
        <v>0</v>
      </c>
      <c r="H14" s="8" t="s">
        <v>112</v>
      </c>
      <c r="I14" s="17"/>
      <c r="J14" s="27"/>
      <c r="K14" s="28" t="n">
        <f aca="false">IF(C14="",0,IFERROR(INDEX('Asset Classes'!$B$6:$B$20,MATCH(C14,'Asset Classes'!$A$6:$A$20,0)),0))</f>
        <v>15</v>
      </c>
      <c r="L14" s="29" t="n">
        <f aca="false">IF(C14="",0,IFERROR(INDEX('Asset Classes'!$C$6:$C$20,MATCH(C14,'Asset Classes'!$A$6:$A$20,0)),0))</f>
        <v>0.181036272522085</v>
      </c>
      <c r="M14" s="11" t="str">
        <f aca="false">IF(C14="","",IFERROR(INDEX('Asset Classes'!$D$6:$D$20,MATCH(C14,'Asset Classes'!$A$6:$A$20,0)),0))</f>
        <v>Plant &amp; machinery 15%</v>
      </c>
      <c r="N14" s="30" t="n">
        <f aca="false">N(F14)*Settings!$C$8</f>
        <v>150000</v>
      </c>
      <c r="O14" s="30" t="n">
        <f aca="false">IF(N(F14)=0,0,IF(E14&lt;Settings!$C$5,F14-N(G14),0))</f>
        <v>0</v>
      </c>
      <c r="P14" s="30" t="n">
        <f aca="false">IF(N(F14)=0,0,IF(AND(E14&gt;=Settings!$C$5,E14&lt;=Settings!$C$6),F14,0))</f>
        <v>3000000</v>
      </c>
      <c r="Q14" s="19" t="n">
        <f aca="false">IF(OR(N(F14)=0,K14=0),0,MAX(0,MIN(IF(I14="",Settings!$C$6,I14),Settings!$C$6,EDATE(E14,K14*12)-1)-MAX(E14,Settings!$C$5)+1))</f>
        <v>178</v>
      </c>
      <c r="R14" s="30" t="n">
        <f aca="false">IF(OR(N(F14)=0,K14=0),0,MIN(MAX(0,F14-N(G14)-N14),IF(H14="WDV",(F14-N(G14))*L14,(F14-N14)/K14)*Q14/Settings!$C$7))</f>
        <v>92657.5342465754</v>
      </c>
      <c r="S14" s="30" t="n">
        <f aca="false">N(G14)+R14</f>
        <v>92657.5342465754</v>
      </c>
      <c r="T14" s="30" t="n">
        <f aca="false">N(F14)-S14</f>
        <v>2907342.46575342</v>
      </c>
      <c r="U14" s="10" t="str">
        <f aca="false">IF(I14="","No",IF(AND(I14&gt;=Settings!$C$5,I14&lt;=Settings!$C$6),"Yes","No"))</f>
        <v>No</v>
      </c>
      <c r="V14" s="30" t="n">
        <f aca="false">IF(U14="Yes",N(J14)-T14,0)</f>
        <v>0</v>
      </c>
      <c r="W14" s="30" t="n">
        <f aca="false">IF(U14="Yes",0,N(F14))</f>
        <v>3000000</v>
      </c>
      <c r="X14" s="30" t="n">
        <f aca="false">IF(U14="Yes",0,S14)</f>
        <v>92657.5342465754</v>
      </c>
      <c r="Y14" s="30" t="n">
        <f aca="false">W14-X14</f>
        <v>2907342.46575342</v>
      </c>
      <c r="Z14" s="19" t="n">
        <f aca="false">IF(P14=0,0,Settings!$C$6-E14+1)</f>
        <v>178</v>
      </c>
      <c r="AA14" s="30" t="n">
        <f aca="false">IF(AND(P14&gt;0,Z14&gt;=180),P14,0)</f>
        <v>0</v>
      </c>
      <c r="AB14" s="30" t="n">
        <f aca="false">IF(AND(P14&gt;0,Z14&lt;180),P14,0)</f>
        <v>3000000</v>
      </c>
      <c r="AC14" s="30" t="n">
        <f aca="false">IF(U14="Yes",N(J14),0)</f>
        <v>0</v>
      </c>
      <c r="AD14" s="10" t="str">
        <f aca="false">IF(A14="","",IF(AND(C14&lt;&gt;"",K14=0),"Class not in Asset Classes",IF(AND(H14&lt;&gt;"SLM",H14&lt;&gt;"WDV"),"Pick SLM or WDV",IF(E14&gt;Settings!$C$6,"Put to use after year end",IF(AND(I14&lt;&gt;"",I14&lt;Settings!$C$5),"Sold before this year - remove",IF(N(G14)&gt;N(F14),"Opening depreciation &gt; cost","OK"))))))</f>
        <v>OK</v>
      </c>
    </row>
    <row r="15" customFormat="false" ht="15" hidden="false" customHeight="false" outlineLevel="0" collapsed="false">
      <c r="A15" s="8" t="s">
        <v>125</v>
      </c>
      <c r="B15" s="8" t="s">
        <v>126</v>
      </c>
      <c r="C15" s="8" t="s">
        <v>71</v>
      </c>
      <c r="D15" s="8" t="s">
        <v>127</v>
      </c>
      <c r="E15" s="17" t="n">
        <v>45933</v>
      </c>
      <c r="F15" s="27" t="n">
        <v>400000</v>
      </c>
      <c r="G15" s="27" t="n">
        <v>0</v>
      </c>
      <c r="H15" s="8" t="s">
        <v>112</v>
      </c>
      <c r="I15" s="17"/>
      <c r="J15" s="27"/>
      <c r="K15" s="28" t="n">
        <f aca="false">IF(C15="",0,IFERROR(INDEX('Asset Classes'!$B$6:$B$20,MATCH(C15,'Asset Classes'!$A$6:$A$20,0)),0))</f>
        <v>5</v>
      </c>
      <c r="L15" s="29" t="n">
        <f aca="false">IF(C15="",0,IFERROR(INDEX('Asset Classes'!$C$6:$C$20,MATCH(C15,'Asset Classes'!$A$6:$A$20,0)),0))</f>
        <v>0.450719728346941</v>
      </c>
      <c r="M15" s="11" t="str">
        <f aca="false">IF(C15="","",IFERROR(INDEX('Asset Classes'!$D$6:$D$20,MATCH(C15,'Asset Classes'!$A$6:$A$20,0)),0))</f>
        <v>Plant &amp; machinery 15%</v>
      </c>
      <c r="N15" s="30" t="n">
        <f aca="false">N(F15)*Settings!$C$8</f>
        <v>20000</v>
      </c>
      <c r="O15" s="30" t="n">
        <f aca="false">IF(N(F15)=0,0,IF(E15&lt;Settings!$C$5,F15-N(G15),0))</f>
        <v>0</v>
      </c>
      <c r="P15" s="30" t="n">
        <f aca="false">IF(N(F15)=0,0,IF(AND(E15&gt;=Settings!$C$5,E15&lt;=Settings!$C$6),F15,0))</f>
        <v>400000</v>
      </c>
      <c r="Q15" s="19" t="n">
        <f aca="false">IF(OR(N(F15)=0,K15=0),0,MAX(0,MIN(IF(I15="",Settings!$C$6,I15),Settings!$C$6,EDATE(E15,K15*12)-1)-MAX(E15,Settings!$C$5)+1))</f>
        <v>180</v>
      </c>
      <c r="R15" s="30" t="n">
        <f aca="false">IF(OR(N(F15)=0,K15=0),0,MIN(MAX(0,F15-N(G15)-N15),IF(H15="WDV",(F15-N(G15))*L15,(F15-N15)/K15)*Q15/Settings!$C$7))</f>
        <v>37479.4520547945</v>
      </c>
      <c r="S15" s="30" t="n">
        <f aca="false">N(G15)+R15</f>
        <v>37479.4520547945</v>
      </c>
      <c r="T15" s="30" t="n">
        <f aca="false">N(F15)-S15</f>
        <v>362520.547945206</v>
      </c>
      <c r="U15" s="10" t="str">
        <f aca="false">IF(I15="","No",IF(AND(I15&gt;=Settings!$C$5,I15&lt;=Settings!$C$6),"Yes","No"))</f>
        <v>No</v>
      </c>
      <c r="V15" s="30" t="n">
        <f aca="false">IF(U15="Yes",N(J15)-T15,0)</f>
        <v>0</v>
      </c>
      <c r="W15" s="30" t="n">
        <f aca="false">IF(U15="Yes",0,N(F15))</f>
        <v>400000</v>
      </c>
      <c r="X15" s="30" t="n">
        <f aca="false">IF(U15="Yes",0,S15)</f>
        <v>37479.4520547945</v>
      </c>
      <c r="Y15" s="30" t="n">
        <f aca="false">W15-X15</f>
        <v>362520.547945206</v>
      </c>
      <c r="Z15" s="19" t="n">
        <f aca="false">IF(P15=0,0,Settings!$C$6-E15+1)</f>
        <v>180</v>
      </c>
      <c r="AA15" s="30" t="n">
        <f aca="false">IF(AND(P15&gt;0,Z15&gt;=180),P15,0)</f>
        <v>400000</v>
      </c>
      <c r="AB15" s="30" t="n">
        <f aca="false">IF(AND(P15&gt;0,Z15&lt;180),P15,0)</f>
        <v>0</v>
      </c>
      <c r="AC15" s="30" t="n">
        <f aca="false">IF(U15="Yes",N(J15),0)</f>
        <v>0</v>
      </c>
      <c r="AD15" s="10" t="str">
        <f aca="false">IF(A15="","",IF(AND(C15&lt;&gt;"",K15=0),"Class not in Asset Classes",IF(AND(H15&lt;&gt;"SLM",H15&lt;&gt;"WDV"),"Pick SLM or WDV",IF(E15&gt;Settings!$C$6,"Put to use after year end",IF(AND(I15&lt;&gt;"",I15&lt;Settings!$C$5),"Sold before this year - remove",IF(N(G15)&gt;N(F15),"Opening depreciation &gt; cost","OK"))))))</f>
        <v>OK</v>
      </c>
    </row>
    <row r="16" customFormat="false" ht="15" hidden="false" customHeight="false" outlineLevel="0" collapsed="false">
      <c r="A16" s="8" t="s">
        <v>128</v>
      </c>
      <c r="B16" s="8" t="s">
        <v>129</v>
      </c>
      <c r="C16" s="8" t="s">
        <v>71</v>
      </c>
      <c r="D16" s="8" t="s">
        <v>111</v>
      </c>
      <c r="E16" s="17" t="n">
        <v>43556</v>
      </c>
      <c r="F16" s="27" t="n">
        <v>100000</v>
      </c>
      <c r="G16" s="27" t="n">
        <v>95000</v>
      </c>
      <c r="H16" s="8" t="s">
        <v>112</v>
      </c>
      <c r="I16" s="17"/>
      <c r="J16" s="27"/>
      <c r="K16" s="28" t="n">
        <f aca="false">IF(C16="",0,IFERROR(INDEX('Asset Classes'!$B$6:$B$20,MATCH(C16,'Asset Classes'!$A$6:$A$20,0)),0))</f>
        <v>5</v>
      </c>
      <c r="L16" s="29" t="n">
        <f aca="false">IF(C16="",0,IFERROR(INDEX('Asset Classes'!$C$6:$C$20,MATCH(C16,'Asset Classes'!$A$6:$A$20,0)),0))</f>
        <v>0.450719728346941</v>
      </c>
      <c r="M16" s="11" t="str">
        <f aca="false">IF(C16="","",IFERROR(INDEX('Asset Classes'!$D$6:$D$20,MATCH(C16,'Asset Classes'!$A$6:$A$20,0)),0))</f>
        <v>Plant &amp; machinery 15%</v>
      </c>
      <c r="N16" s="30" t="n">
        <f aca="false">N(F16)*Settings!$C$8</f>
        <v>5000</v>
      </c>
      <c r="O16" s="30" t="n">
        <f aca="false">IF(N(F16)=0,0,IF(E16&lt;Settings!$C$5,F16-N(G16),0))</f>
        <v>5000</v>
      </c>
      <c r="P16" s="30" t="n">
        <f aca="false">IF(N(F16)=0,0,IF(AND(E16&gt;=Settings!$C$5,E16&lt;=Settings!$C$6),F16,0))</f>
        <v>0</v>
      </c>
      <c r="Q16" s="19" t="n">
        <f aca="false">IF(OR(N(F16)=0,K16=0),0,MAX(0,MIN(IF(I16="",Settings!$C$6,I16),Settings!$C$6,EDATE(E16,K16*12)-1)-MAX(E16,Settings!$C$5)+1))</f>
        <v>0</v>
      </c>
      <c r="R16" s="30" t="n">
        <f aca="false">IF(OR(N(F16)=0,K16=0),0,MIN(MAX(0,F16-N(G16)-N16),IF(H16="WDV",(F16-N(G16))*L16,(F16-N16)/K16)*Q16/Settings!$C$7))</f>
        <v>0</v>
      </c>
      <c r="S16" s="30" t="n">
        <f aca="false">N(G16)+R16</f>
        <v>95000</v>
      </c>
      <c r="T16" s="30" t="n">
        <f aca="false">N(F16)-S16</f>
        <v>5000</v>
      </c>
      <c r="U16" s="10" t="str">
        <f aca="false">IF(I16="","No",IF(AND(I16&gt;=Settings!$C$5,I16&lt;=Settings!$C$6),"Yes","No"))</f>
        <v>No</v>
      </c>
      <c r="V16" s="30" t="n">
        <f aca="false">IF(U16="Yes",N(J16)-T16,0)</f>
        <v>0</v>
      </c>
      <c r="W16" s="30" t="n">
        <f aca="false">IF(U16="Yes",0,N(F16))</f>
        <v>100000</v>
      </c>
      <c r="X16" s="30" t="n">
        <f aca="false">IF(U16="Yes",0,S16)</f>
        <v>95000</v>
      </c>
      <c r="Y16" s="30" t="n">
        <f aca="false">W16-X16</f>
        <v>5000</v>
      </c>
      <c r="Z16" s="19" t="n">
        <f aca="false">IF(P16=0,0,Settings!$C$6-E16+1)</f>
        <v>0</v>
      </c>
      <c r="AA16" s="30" t="n">
        <f aca="false">IF(AND(P16&gt;0,Z16&gt;=180),P16,0)</f>
        <v>0</v>
      </c>
      <c r="AB16" s="30" t="n">
        <f aca="false">IF(AND(P16&gt;0,Z16&lt;180),P16,0)</f>
        <v>0</v>
      </c>
      <c r="AC16" s="30" t="n">
        <f aca="false">IF(U16="Yes",N(J16),0)</f>
        <v>0</v>
      </c>
      <c r="AD16" s="10" t="str">
        <f aca="false">IF(A16="","",IF(AND(C16&lt;&gt;"",K16=0),"Class not in Asset Classes",IF(AND(H16&lt;&gt;"SLM",H16&lt;&gt;"WDV"),"Pick SLM or WDV",IF(E16&gt;Settings!$C$6,"Put to use after year end",IF(AND(I16&lt;&gt;"",I16&lt;Settings!$C$5),"Sold before this year - remove",IF(N(G16)&gt;N(F16),"Opening depreciation &gt; cost","OK"))))))</f>
        <v>OK</v>
      </c>
    </row>
    <row r="17" customFormat="false" ht="15" hidden="false" customHeight="false" outlineLevel="0" collapsed="false">
      <c r="A17" s="8" t="s">
        <v>130</v>
      </c>
      <c r="B17" s="8" t="s">
        <v>131</v>
      </c>
      <c r="C17" s="8" t="s">
        <v>72</v>
      </c>
      <c r="D17" s="8" t="s">
        <v>111</v>
      </c>
      <c r="E17" s="17" t="n">
        <v>44652</v>
      </c>
      <c r="F17" s="27" t="n">
        <v>300000</v>
      </c>
      <c r="G17" s="27" t="n">
        <v>285000</v>
      </c>
      <c r="H17" s="8" t="s">
        <v>112</v>
      </c>
      <c r="I17" s="17" t="n">
        <v>46037</v>
      </c>
      <c r="J17" s="27" t="n">
        <v>20000</v>
      </c>
      <c r="K17" s="28" t="n">
        <f aca="false">IF(C17="",0,IFERROR(INDEX('Asset Classes'!$B$6:$B$20,MATCH(C17,'Asset Classes'!$A$6:$A$20,0)),0))</f>
        <v>3</v>
      </c>
      <c r="L17" s="29" t="n">
        <f aca="false">IF(C17="",0,IFERROR(INDEX('Asset Classes'!$C$6:$C$20,MATCH(C17,'Asset Classes'!$A$6:$A$20,0)),0))</f>
        <v>0.631596850135961</v>
      </c>
      <c r="M17" s="11" t="str">
        <f aca="false">IF(C17="","",IFERROR(INDEX('Asset Classes'!$D$6:$D$20,MATCH(C17,'Asset Classes'!$A$6:$A$20,0)),0))</f>
        <v>Computers 40%</v>
      </c>
      <c r="N17" s="30" t="n">
        <f aca="false">N(F17)*Settings!$C$8</f>
        <v>15000</v>
      </c>
      <c r="O17" s="30" t="n">
        <f aca="false">IF(N(F17)=0,0,IF(E17&lt;Settings!$C$5,F17-N(G17),0))</f>
        <v>15000</v>
      </c>
      <c r="P17" s="30" t="n">
        <f aca="false">IF(N(F17)=0,0,IF(AND(E17&gt;=Settings!$C$5,E17&lt;=Settings!$C$6),F17,0))</f>
        <v>0</v>
      </c>
      <c r="Q17" s="19" t="n">
        <f aca="false">IF(OR(N(F17)=0,K17=0),0,MAX(0,MIN(IF(I17="",Settings!$C$6,I17),Settings!$C$6,EDATE(E17,K17*12)-1)-MAX(E17,Settings!$C$5)+1))</f>
        <v>0</v>
      </c>
      <c r="R17" s="30" t="n">
        <f aca="false">IF(OR(N(F17)=0,K17=0),0,MIN(MAX(0,F17-N(G17)-N17),IF(H17="WDV",(F17-N(G17))*L17,(F17-N17)/K17)*Q17/Settings!$C$7))</f>
        <v>0</v>
      </c>
      <c r="S17" s="30" t="n">
        <f aca="false">N(G17)+R17</f>
        <v>285000</v>
      </c>
      <c r="T17" s="30" t="n">
        <f aca="false">N(F17)-S17</f>
        <v>15000</v>
      </c>
      <c r="U17" s="10" t="str">
        <f aca="false">IF(I17="","No",IF(AND(I17&gt;=Settings!$C$5,I17&lt;=Settings!$C$6),"Yes","No"))</f>
        <v>Yes</v>
      </c>
      <c r="V17" s="30" t="n">
        <f aca="false">IF(U17="Yes",N(J17)-T17,0)</f>
        <v>5000</v>
      </c>
      <c r="W17" s="30" t="n">
        <f aca="false">IF(U17="Yes",0,N(F17))</f>
        <v>0</v>
      </c>
      <c r="X17" s="30" t="n">
        <f aca="false">IF(U17="Yes",0,S17)</f>
        <v>0</v>
      </c>
      <c r="Y17" s="30" t="n">
        <f aca="false">W17-X17</f>
        <v>0</v>
      </c>
      <c r="Z17" s="19" t="n">
        <f aca="false">IF(P17=0,0,Settings!$C$6-E17+1)</f>
        <v>0</v>
      </c>
      <c r="AA17" s="30" t="n">
        <f aca="false">IF(AND(P17&gt;0,Z17&gt;=180),P17,0)</f>
        <v>0</v>
      </c>
      <c r="AB17" s="30" t="n">
        <f aca="false">IF(AND(P17&gt;0,Z17&lt;180),P17,0)</f>
        <v>0</v>
      </c>
      <c r="AC17" s="30" t="n">
        <f aca="false">IF(U17="Yes",N(J17),0)</f>
        <v>20000</v>
      </c>
      <c r="AD17" s="10" t="str">
        <f aca="false">IF(A17="","",IF(AND(C17&lt;&gt;"",K17=0),"Class not in Asset Classes",IF(AND(H17&lt;&gt;"SLM",H17&lt;&gt;"WDV"),"Pick SLM or WDV",IF(E17&gt;Settings!$C$6,"Put to use after year end",IF(AND(I17&lt;&gt;"",I17&lt;Settings!$C$5),"Sold before this year - remove",IF(N(G17)&gt;N(F17),"Opening depreciation &gt; cost","OK"))))))</f>
        <v>OK</v>
      </c>
    </row>
    <row r="18" customFormat="false" ht="15" hidden="false" customHeight="false" outlineLevel="0" collapsed="false">
      <c r="A18" s="8"/>
      <c r="B18" s="8"/>
      <c r="C18" s="8"/>
      <c r="D18" s="8"/>
      <c r="E18" s="17"/>
      <c r="F18" s="27"/>
      <c r="G18" s="27"/>
      <c r="H18" s="8"/>
      <c r="I18" s="17"/>
      <c r="J18" s="27"/>
      <c r="K18" s="28" t="n">
        <f aca="false">IF(C18="",0,IFERROR(INDEX('Asset Classes'!$B$6:$B$20,MATCH(C18,'Asset Classes'!$A$6:$A$20,0)),0))</f>
        <v>0</v>
      </c>
      <c r="L18" s="29" t="n">
        <f aca="false">IF(C18="",0,IFERROR(INDEX('Asset Classes'!$C$6:$C$20,MATCH(C18,'Asset Classes'!$A$6:$A$20,0)),0))</f>
        <v>0</v>
      </c>
      <c r="M18" s="11" t="str">
        <f aca="false">IF(C18="","",IFERROR(INDEX('Asset Classes'!$D$6:$D$20,MATCH(C18,'Asset Classes'!$A$6:$A$20,0)),0))</f>
        <v/>
      </c>
      <c r="N18" s="30" t="n">
        <f aca="false">N(F18)*Settings!$C$8</f>
        <v>0</v>
      </c>
      <c r="O18" s="30" t="n">
        <f aca="false">IF(N(F18)=0,0,IF(E18&lt;Settings!$C$5,F18-N(G18),0))</f>
        <v>0</v>
      </c>
      <c r="P18" s="30" t="n">
        <f aca="false">IF(N(F18)=0,0,IF(AND(E18&gt;=Settings!$C$5,E18&lt;=Settings!$C$6),F18,0))</f>
        <v>0</v>
      </c>
      <c r="Q18" s="19" t="n">
        <f aca="false">IF(OR(N(F18)=0,K18=0),0,MAX(0,MIN(IF(I18="",Settings!$C$6,I18),Settings!$C$6,EDATE(E18,K18*12)-1)-MAX(E18,Settings!$C$5)+1))</f>
        <v>0</v>
      </c>
      <c r="R18" s="30" t="n">
        <f aca="false">IF(OR(N(F18)=0,K18=0),0,MIN(MAX(0,F18-N(G18)-N18),IF(H18="WDV",(F18-N(G18))*L18,(F18-N18)/K18)*Q18/Settings!$C$7))</f>
        <v>0</v>
      </c>
      <c r="S18" s="30" t="n">
        <f aca="false">N(G18)+R18</f>
        <v>0</v>
      </c>
      <c r="T18" s="30" t="n">
        <f aca="false">N(F18)-S18</f>
        <v>0</v>
      </c>
      <c r="U18" s="10" t="str">
        <f aca="false">IF(I18="","No",IF(AND(I18&gt;=Settings!$C$5,I18&lt;=Settings!$C$6),"Yes","No"))</f>
        <v>No</v>
      </c>
      <c r="V18" s="30" t="n">
        <f aca="false">IF(U18="Yes",N(J18)-T18,0)</f>
        <v>0</v>
      </c>
      <c r="W18" s="30" t="n">
        <f aca="false">IF(U18="Yes",0,N(F18))</f>
        <v>0</v>
      </c>
      <c r="X18" s="30" t="n">
        <f aca="false">IF(U18="Yes",0,S18)</f>
        <v>0</v>
      </c>
      <c r="Y18" s="30" t="n">
        <f aca="false">W18-X18</f>
        <v>0</v>
      </c>
      <c r="Z18" s="19" t="n">
        <f aca="false">IF(P18=0,0,Settings!$C$6-E18+1)</f>
        <v>0</v>
      </c>
      <c r="AA18" s="30" t="n">
        <f aca="false">IF(AND(P18&gt;0,Z18&gt;=180),P18,0)</f>
        <v>0</v>
      </c>
      <c r="AB18" s="30" t="n">
        <f aca="false">IF(AND(P18&gt;0,Z18&lt;180),P18,0)</f>
        <v>0</v>
      </c>
      <c r="AC18" s="30" t="n">
        <f aca="false">IF(U18="Yes",N(J18),0)</f>
        <v>0</v>
      </c>
      <c r="AD18" s="10" t="str">
        <f aca="false">IF(A18="","",IF(AND(C18&lt;&gt;"",K18=0),"Class not in Asset Classes",IF(AND(H18&lt;&gt;"SLM",H18&lt;&gt;"WDV"),"Pick SLM or WDV",IF(E18&gt;Settings!$C$6,"Put to use after year end",IF(AND(I18&lt;&gt;"",I18&lt;Settings!$C$5),"Sold before this year - remove",IF(N(G18)&gt;N(F18),"Opening depreciation &gt; cost","OK"))))))</f>
        <v/>
      </c>
    </row>
    <row r="19" customFormat="false" ht="15" hidden="false" customHeight="false" outlineLevel="0" collapsed="false">
      <c r="A19" s="8"/>
      <c r="B19" s="8"/>
      <c r="C19" s="8"/>
      <c r="D19" s="8"/>
      <c r="E19" s="17"/>
      <c r="F19" s="27"/>
      <c r="G19" s="27"/>
      <c r="H19" s="8"/>
      <c r="I19" s="17"/>
      <c r="J19" s="27"/>
      <c r="K19" s="28" t="n">
        <f aca="false">IF(C19="",0,IFERROR(INDEX('Asset Classes'!$B$6:$B$20,MATCH(C19,'Asset Classes'!$A$6:$A$20,0)),0))</f>
        <v>0</v>
      </c>
      <c r="L19" s="29" t="n">
        <f aca="false">IF(C19="",0,IFERROR(INDEX('Asset Classes'!$C$6:$C$20,MATCH(C19,'Asset Classes'!$A$6:$A$20,0)),0))</f>
        <v>0</v>
      </c>
      <c r="M19" s="11" t="str">
        <f aca="false">IF(C19="","",IFERROR(INDEX('Asset Classes'!$D$6:$D$20,MATCH(C19,'Asset Classes'!$A$6:$A$20,0)),0))</f>
        <v/>
      </c>
      <c r="N19" s="30" t="n">
        <f aca="false">N(F19)*Settings!$C$8</f>
        <v>0</v>
      </c>
      <c r="O19" s="30" t="n">
        <f aca="false">IF(N(F19)=0,0,IF(E19&lt;Settings!$C$5,F19-N(G19),0))</f>
        <v>0</v>
      </c>
      <c r="P19" s="30" t="n">
        <f aca="false">IF(N(F19)=0,0,IF(AND(E19&gt;=Settings!$C$5,E19&lt;=Settings!$C$6),F19,0))</f>
        <v>0</v>
      </c>
      <c r="Q19" s="19" t="n">
        <f aca="false">IF(OR(N(F19)=0,K19=0),0,MAX(0,MIN(IF(I19="",Settings!$C$6,I19),Settings!$C$6,EDATE(E19,K19*12)-1)-MAX(E19,Settings!$C$5)+1))</f>
        <v>0</v>
      </c>
      <c r="R19" s="30" t="n">
        <f aca="false">IF(OR(N(F19)=0,K19=0),0,MIN(MAX(0,F19-N(G19)-N19),IF(H19="WDV",(F19-N(G19))*L19,(F19-N19)/K19)*Q19/Settings!$C$7))</f>
        <v>0</v>
      </c>
      <c r="S19" s="30" t="n">
        <f aca="false">N(G19)+R19</f>
        <v>0</v>
      </c>
      <c r="T19" s="30" t="n">
        <f aca="false">N(F19)-S19</f>
        <v>0</v>
      </c>
      <c r="U19" s="10" t="str">
        <f aca="false">IF(I19="","No",IF(AND(I19&gt;=Settings!$C$5,I19&lt;=Settings!$C$6),"Yes","No"))</f>
        <v>No</v>
      </c>
      <c r="V19" s="30" t="n">
        <f aca="false">IF(U19="Yes",N(J19)-T19,0)</f>
        <v>0</v>
      </c>
      <c r="W19" s="30" t="n">
        <f aca="false">IF(U19="Yes",0,N(F19))</f>
        <v>0</v>
      </c>
      <c r="X19" s="30" t="n">
        <f aca="false">IF(U19="Yes",0,S19)</f>
        <v>0</v>
      </c>
      <c r="Y19" s="30" t="n">
        <f aca="false">W19-X19</f>
        <v>0</v>
      </c>
      <c r="Z19" s="19" t="n">
        <f aca="false">IF(P19=0,0,Settings!$C$6-E19+1)</f>
        <v>0</v>
      </c>
      <c r="AA19" s="30" t="n">
        <f aca="false">IF(AND(P19&gt;0,Z19&gt;=180),P19,0)</f>
        <v>0</v>
      </c>
      <c r="AB19" s="30" t="n">
        <f aca="false">IF(AND(P19&gt;0,Z19&lt;180),P19,0)</f>
        <v>0</v>
      </c>
      <c r="AC19" s="30" t="n">
        <f aca="false">IF(U19="Yes",N(J19),0)</f>
        <v>0</v>
      </c>
      <c r="AD19" s="10" t="str">
        <f aca="false">IF(A19="","",IF(AND(C19&lt;&gt;"",K19=0),"Class not in Asset Classes",IF(AND(H19&lt;&gt;"SLM",H19&lt;&gt;"WDV"),"Pick SLM or WDV",IF(E19&gt;Settings!$C$6,"Put to use after year end",IF(AND(I19&lt;&gt;"",I19&lt;Settings!$C$5),"Sold before this year - remove",IF(N(G19)&gt;N(F19),"Opening depreciation &gt; cost","OK"))))))</f>
        <v/>
      </c>
    </row>
    <row r="20" customFormat="false" ht="15" hidden="false" customHeight="false" outlineLevel="0" collapsed="false">
      <c r="A20" s="8"/>
      <c r="B20" s="8"/>
      <c r="C20" s="8"/>
      <c r="D20" s="8"/>
      <c r="E20" s="17"/>
      <c r="F20" s="27"/>
      <c r="G20" s="27"/>
      <c r="H20" s="8"/>
      <c r="I20" s="17"/>
      <c r="J20" s="27"/>
      <c r="K20" s="28" t="n">
        <f aca="false">IF(C20="",0,IFERROR(INDEX('Asset Classes'!$B$6:$B$20,MATCH(C20,'Asset Classes'!$A$6:$A$20,0)),0))</f>
        <v>0</v>
      </c>
      <c r="L20" s="29" t="n">
        <f aca="false">IF(C20="",0,IFERROR(INDEX('Asset Classes'!$C$6:$C$20,MATCH(C20,'Asset Classes'!$A$6:$A$20,0)),0))</f>
        <v>0</v>
      </c>
      <c r="M20" s="11" t="str">
        <f aca="false">IF(C20="","",IFERROR(INDEX('Asset Classes'!$D$6:$D$20,MATCH(C20,'Asset Classes'!$A$6:$A$20,0)),0))</f>
        <v/>
      </c>
      <c r="N20" s="30" t="n">
        <f aca="false">N(F20)*Settings!$C$8</f>
        <v>0</v>
      </c>
      <c r="O20" s="30" t="n">
        <f aca="false">IF(N(F20)=0,0,IF(E20&lt;Settings!$C$5,F20-N(G20),0))</f>
        <v>0</v>
      </c>
      <c r="P20" s="30" t="n">
        <f aca="false">IF(N(F20)=0,0,IF(AND(E20&gt;=Settings!$C$5,E20&lt;=Settings!$C$6),F20,0))</f>
        <v>0</v>
      </c>
      <c r="Q20" s="19" t="n">
        <f aca="false">IF(OR(N(F20)=0,K20=0),0,MAX(0,MIN(IF(I20="",Settings!$C$6,I20),Settings!$C$6,EDATE(E20,K20*12)-1)-MAX(E20,Settings!$C$5)+1))</f>
        <v>0</v>
      </c>
      <c r="R20" s="30" t="n">
        <f aca="false">IF(OR(N(F20)=0,K20=0),0,MIN(MAX(0,F20-N(G20)-N20),IF(H20="WDV",(F20-N(G20))*L20,(F20-N20)/K20)*Q20/Settings!$C$7))</f>
        <v>0</v>
      </c>
      <c r="S20" s="30" t="n">
        <f aca="false">N(G20)+R20</f>
        <v>0</v>
      </c>
      <c r="T20" s="30" t="n">
        <f aca="false">N(F20)-S20</f>
        <v>0</v>
      </c>
      <c r="U20" s="10" t="str">
        <f aca="false">IF(I20="","No",IF(AND(I20&gt;=Settings!$C$5,I20&lt;=Settings!$C$6),"Yes","No"))</f>
        <v>No</v>
      </c>
      <c r="V20" s="30" t="n">
        <f aca="false">IF(U20="Yes",N(J20)-T20,0)</f>
        <v>0</v>
      </c>
      <c r="W20" s="30" t="n">
        <f aca="false">IF(U20="Yes",0,N(F20))</f>
        <v>0</v>
      </c>
      <c r="X20" s="30" t="n">
        <f aca="false">IF(U20="Yes",0,S20)</f>
        <v>0</v>
      </c>
      <c r="Y20" s="30" t="n">
        <f aca="false">W20-X20</f>
        <v>0</v>
      </c>
      <c r="Z20" s="19" t="n">
        <f aca="false">IF(P20=0,0,Settings!$C$6-E20+1)</f>
        <v>0</v>
      </c>
      <c r="AA20" s="30" t="n">
        <f aca="false">IF(AND(P20&gt;0,Z20&gt;=180),P20,0)</f>
        <v>0</v>
      </c>
      <c r="AB20" s="30" t="n">
        <f aca="false">IF(AND(P20&gt;0,Z20&lt;180),P20,0)</f>
        <v>0</v>
      </c>
      <c r="AC20" s="30" t="n">
        <f aca="false">IF(U20="Yes",N(J20),0)</f>
        <v>0</v>
      </c>
      <c r="AD20" s="10" t="str">
        <f aca="false">IF(A20="","",IF(AND(C20&lt;&gt;"",K20=0),"Class not in Asset Classes",IF(AND(H20&lt;&gt;"SLM",H20&lt;&gt;"WDV"),"Pick SLM or WDV",IF(E20&gt;Settings!$C$6,"Put to use after year end",IF(AND(I20&lt;&gt;"",I20&lt;Settings!$C$5),"Sold before this year - remove",IF(N(G20)&gt;N(F20),"Opening depreciation &gt; cost","OK"))))))</f>
        <v/>
      </c>
    </row>
    <row r="21" customFormat="false" ht="15" hidden="false" customHeight="false" outlineLevel="0" collapsed="false">
      <c r="A21" s="8"/>
      <c r="B21" s="8"/>
      <c r="C21" s="8"/>
      <c r="D21" s="8"/>
      <c r="E21" s="17"/>
      <c r="F21" s="27"/>
      <c r="G21" s="27"/>
      <c r="H21" s="8"/>
      <c r="I21" s="17"/>
      <c r="J21" s="27"/>
      <c r="K21" s="28" t="n">
        <f aca="false">IF(C21="",0,IFERROR(INDEX('Asset Classes'!$B$6:$B$20,MATCH(C21,'Asset Classes'!$A$6:$A$20,0)),0))</f>
        <v>0</v>
      </c>
      <c r="L21" s="29" t="n">
        <f aca="false">IF(C21="",0,IFERROR(INDEX('Asset Classes'!$C$6:$C$20,MATCH(C21,'Asset Classes'!$A$6:$A$20,0)),0))</f>
        <v>0</v>
      </c>
      <c r="M21" s="11" t="str">
        <f aca="false">IF(C21="","",IFERROR(INDEX('Asset Classes'!$D$6:$D$20,MATCH(C21,'Asset Classes'!$A$6:$A$20,0)),0))</f>
        <v/>
      </c>
      <c r="N21" s="30" t="n">
        <f aca="false">N(F21)*Settings!$C$8</f>
        <v>0</v>
      </c>
      <c r="O21" s="30" t="n">
        <f aca="false">IF(N(F21)=0,0,IF(E21&lt;Settings!$C$5,F21-N(G21),0))</f>
        <v>0</v>
      </c>
      <c r="P21" s="30" t="n">
        <f aca="false">IF(N(F21)=0,0,IF(AND(E21&gt;=Settings!$C$5,E21&lt;=Settings!$C$6),F21,0))</f>
        <v>0</v>
      </c>
      <c r="Q21" s="19" t="n">
        <f aca="false">IF(OR(N(F21)=0,K21=0),0,MAX(0,MIN(IF(I21="",Settings!$C$6,I21),Settings!$C$6,EDATE(E21,K21*12)-1)-MAX(E21,Settings!$C$5)+1))</f>
        <v>0</v>
      </c>
      <c r="R21" s="30" t="n">
        <f aca="false">IF(OR(N(F21)=0,K21=0),0,MIN(MAX(0,F21-N(G21)-N21),IF(H21="WDV",(F21-N(G21))*L21,(F21-N21)/K21)*Q21/Settings!$C$7))</f>
        <v>0</v>
      </c>
      <c r="S21" s="30" t="n">
        <f aca="false">N(G21)+R21</f>
        <v>0</v>
      </c>
      <c r="T21" s="30" t="n">
        <f aca="false">N(F21)-S21</f>
        <v>0</v>
      </c>
      <c r="U21" s="10" t="str">
        <f aca="false">IF(I21="","No",IF(AND(I21&gt;=Settings!$C$5,I21&lt;=Settings!$C$6),"Yes","No"))</f>
        <v>No</v>
      </c>
      <c r="V21" s="30" t="n">
        <f aca="false">IF(U21="Yes",N(J21)-T21,0)</f>
        <v>0</v>
      </c>
      <c r="W21" s="30" t="n">
        <f aca="false">IF(U21="Yes",0,N(F21))</f>
        <v>0</v>
      </c>
      <c r="X21" s="30" t="n">
        <f aca="false">IF(U21="Yes",0,S21)</f>
        <v>0</v>
      </c>
      <c r="Y21" s="30" t="n">
        <f aca="false">W21-X21</f>
        <v>0</v>
      </c>
      <c r="Z21" s="19" t="n">
        <f aca="false">IF(P21=0,0,Settings!$C$6-E21+1)</f>
        <v>0</v>
      </c>
      <c r="AA21" s="30" t="n">
        <f aca="false">IF(AND(P21&gt;0,Z21&gt;=180),P21,0)</f>
        <v>0</v>
      </c>
      <c r="AB21" s="30" t="n">
        <f aca="false">IF(AND(P21&gt;0,Z21&lt;180),P21,0)</f>
        <v>0</v>
      </c>
      <c r="AC21" s="30" t="n">
        <f aca="false">IF(U21="Yes",N(J21),0)</f>
        <v>0</v>
      </c>
      <c r="AD21" s="10" t="str">
        <f aca="false">IF(A21="","",IF(AND(C21&lt;&gt;"",K21=0),"Class not in Asset Classes",IF(AND(H21&lt;&gt;"SLM",H21&lt;&gt;"WDV"),"Pick SLM or WDV",IF(E21&gt;Settings!$C$6,"Put to use after year end",IF(AND(I21&lt;&gt;"",I21&lt;Settings!$C$5),"Sold before this year - remove",IF(N(G21)&gt;N(F21),"Opening depreciation &gt; cost","OK"))))))</f>
        <v/>
      </c>
    </row>
    <row r="22" customFormat="false" ht="15" hidden="false" customHeight="false" outlineLevel="0" collapsed="false">
      <c r="A22" s="8"/>
      <c r="B22" s="8"/>
      <c r="C22" s="8"/>
      <c r="D22" s="8"/>
      <c r="E22" s="17"/>
      <c r="F22" s="27"/>
      <c r="G22" s="27"/>
      <c r="H22" s="8"/>
      <c r="I22" s="17"/>
      <c r="J22" s="27"/>
      <c r="K22" s="28" t="n">
        <f aca="false">IF(C22="",0,IFERROR(INDEX('Asset Classes'!$B$6:$B$20,MATCH(C22,'Asset Classes'!$A$6:$A$20,0)),0))</f>
        <v>0</v>
      </c>
      <c r="L22" s="29" t="n">
        <f aca="false">IF(C22="",0,IFERROR(INDEX('Asset Classes'!$C$6:$C$20,MATCH(C22,'Asset Classes'!$A$6:$A$20,0)),0))</f>
        <v>0</v>
      </c>
      <c r="M22" s="11" t="str">
        <f aca="false">IF(C22="","",IFERROR(INDEX('Asset Classes'!$D$6:$D$20,MATCH(C22,'Asset Classes'!$A$6:$A$20,0)),0))</f>
        <v/>
      </c>
      <c r="N22" s="30" t="n">
        <f aca="false">N(F22)*Settings!$C$8</f>
        <v>0</v>
      </c>
      <c r="O22" s="30" t="n">
        <f aca="false">IF(N(F22)=0,0,IF(E22&lt;Settings!$C$5,F22-N(G22),0))</f>
        <v>0</v>
      </c>
      <c r="P22" s="30" t="n">
        <f aca="false">IF(N(F22)=0,0,IF(AND(E22&gt;=Settings!$C$5,E22&lt;=Settings!$C$6),F22,0))</f>
        <v>0</v>
      </c>
      <c r="Q22" s="19" t="n">
        <f aca="false">IF(OR(N(F22)=0,K22=0),0,MAX(0,MIN(IF(I22="",Settings!$C$6,I22),Settings!$C$6,EDATE(E22,K22*12)-1)-MAX(E22,Settings!$C$5)+1))</f>
        <v>0</v>
      </c>
      <c r="R22" s="30" t="n">
        <f aca="false">IF(OR(N(F22)=0,K22=0),0,MIN(MAX(0,F22-N(G22)-N22),IF(H22="WDV",(F22-N(G22))*L22,(F22-N22)/K22)*Q22/Settings!$C$7))</f>
        <v>0</v>
      </c>
      <c r="S22" s="30" t="n">
        <f aca="false">N(G22)+R22</f>
        <v>0</v>
      </c>
      <c r="T22" s="30" t="n">
        <f aca="false">N(F22)-S22</f>
        <v>0</v>
      </c>
      <c r="U22" s="10" t="str">
        <f aca="false">IF(I22="","No",IF(AND(I22&gt;=Settings!$C$5,I22&lt;=Settings!$C$6),"Yes","No"))</f>
        <v>No</v>
      </c>
      <c r="V22" s="30" t="n">
        <f aca="false">IF(U22="Yes",N(J22)-T22,0)</f>
        <v>0</v>
      </c>
      <c r="W22" s="30" t="n">
        <f aca="false">IF(U22="Yes",0,N(F22))</f>
        <v>0</v>
      </c>
      <c r="X22" s="30" t="n">
        <f aca="false">IF(U22="Yes",0,S22)</f>
        <v>0</v>
      </c>
      <c r="Y22" s="30" t="n">
        <f aca="false">W22-X22</f>
        <v>0</v>
      </c>
      <c r="Z22" s="19" t="n">
        <f aca="false">IF(P22=0,0,Settings!$C$6-E22+1)</f>
        <v>0</v>
      </c>
      <c r="AA22" s="30" t="n">
        <f aca="false">IF(AND(P22&gt;0,Z22&gt;=180),P22,0)</f>
        <v>0</v>
      </c>
      <c r="AB22" s="30" t="n">
        <f aca="false">IF(AND(P22&gt;0,Z22&lt;180),P22,0)</f>
        <v>0</v>
      </c>
      <c r="AC22" s="30" t="n">
        <f aca="false">IF(U22="Yes",N(J22),0)</f>
        <v>0</v>
      </c>
      <c r="AD22" s="10" t="str">
        <f aca="false">IF(A22="","",IF(AND(C22&lt;&gt;"",K22=0),"Class not in Asset Classes",IF(AND(H22&lt;&gt;"SLM",H22&lt;&gt;"WDV"),"Pick SLM or WDV",IF(E22&gt;Settings!$C$6,"Put to use after year end",IF(AND(I22&lt;&gt;"",I22&lt;Settings!$C$5),"Sold before this year - remove",IF(N(G22)&gt;N(F22),"Opening depreciation &gt; cost","OK"))))))</f>
        <v/>
      </c>
    </row>
    <row r="23" customFormat="false" ht="15" hidden="false" customHeight="false" outlineLevel="0" collapsed="false">
      <c r="A23" s="8"/>
      <c r="B23" s="8"/>
      <c r="C23" s="8"/>
      <c r="D23" s="8"/>
      <c r="E23" s="17"/>
      <c r="F23" s="27"/>
      <c r="G23" s="27"/>
      <c r="H23" s="8"/>
      <c r="I23" s="17"/>
      <c r="J23" s="27"/>
      <c r="K23" s="28" t="n">
        <f aca="false">IF(C23="",0,IFERROR(INDEX('Asset Classes'!$B$6:$B$20,MATCH(C23,'Asset Classes'!$A$6:$A$20,0)),0))</f>
        <v>0</v>
      </c>
      <c r="L23" s="29" t="n">
        <f aca="false">IF(C23="",0,IFERROR(INDEX('Asset Classes'!$C$6:$C$20,MATCH(C23,'Asset Classes'!$A$6:$A$20,0)),0))</f>
        <v>0</v>
      </c>
      <c r="M23" s="11" t="str">
        <f aca="false">IF(C23="","",IFERROR(INDEX('Asset Classes'!$D$6:$D$20,MATCH(C23,'Asset Classes'!$A$6:$A$20,0)),0))</f>
        <v/>
      </c>
      <c r="N23" s="30" t="n">
        <f aca="false">N(F23)*Settings!$C$8</f>
        <v>0</v>
      </c>
      <c r="O23" s="30" t="n">
        <f aca="false">IF(N(F23)=0,0,IF(E23&lt;Settings!$C$5,F23-N(G23),0))</f>
        <v>0</v>
      </c>
      <c r="P23" s="30" t="n">
        <f aca="false">IF(N(F23)=0,0,IF(AND(E23&gt;=Settings!$C$5,E23&lt;=Settings!$C$6),F23,0))</f>
        <v>0</v>
      </c>
      <c r="Q23" s="19" t="n">
        <f aca="false">IF(OR(N(F23)=0,K23=0),0,MAX(0,MIN(IF(I23="",Settings!$C$6,I23),Settings!$C$6,EDATE(E23,K23*12)-1)-MAX(E23,Settings!$C$5)+1))</f>
        <v>0</v>
      </c>
      <c r="R23" s="30" t="n">
        <f aca="false">IF(OR(N(F23)=0,K23=0),0,MIN(MAX(0,F23-N(G23)-N23),IF(H23="WDV",(F23-N(G23))*L23,(F23-N23)/K23)*Q23/Settings!$C$7))</f>
        <v>0</v>
      </c>
      <c r="S23" s="30" t="n">
        <f aca="false">N(G23)+R23</f>
        <v>0</v>
      </c>
      <c r="T23" s="30" t="n">
        <f aca="false">N(F23)-S23</f>
        <v>0</v>
      </c>
      <c r="U23" s="10" t="str">
        <f aca="false">IF(I23="","No",IF(AND(I23&gt;=Settings!$C$5,I23&lt;=Settings!$C$6),"Yes","No"))</f>
        <v>No</v>
      </c>
      <c r="V23" s="30" t="n">
        <f aca="false">IF(U23="Yes",N(J23)-T23,0)</f>
        <v>0</v>
      </c>
      <c r="W23" s="30" t="n">
        <f aca="false">IF(U23="Yes",0,N(F23))</f>
        <v>0</v>
      </c>
      <c r="X23" s="30" t="n">
        <f aca="false">IF(U23="Yes",0,S23)</f>
        <v>0</v>
      </c>
      <c r="Y23" s="30" t="n">
        <f aca="false">W23-X23</f>
        <v>0</v>
      </c>
      <c r="Z23" s="19" t="n">
        <f aca="false">IF(P23=0,0,Settings!$C$6-E23+1)</f>
        <v>0</v>
      </c>
      <c r="AA23" s="30" t="n">
        <f aca="false">IF(AND(P23&gt;0,Z23&gt;=180),P23,0)</f>
        <v>0</v>
      </c>
      <c r="AB23" s="30" t="n">
        <f aca="false">IF(AND(P23&gt;0,Z23&lt;180),P23,0)</f>
        <v>0</v>
      </c>
      <c r="AC23" s="30" t="n">
        <f aca="false">IF(U23="Yes",N(J23),0)</f>
        <v>0</v>
      </c>
      <c r="AD23" s="10" t="str">
        <f aca="false">IF(A23="","",IF(AND(C23&lt;&gt;"",K23=0),"Class not in Asset Classes",IF(AND(H23&lt;&gt;"SLM",H23&lt;&gt;"WDV"),"Pick SLM or WDV",IF(E23&gt;Settings!$C$6,"Put to use after year end",IF(AND(I23&lt;&gt;"",I23&lt;Settings!$C$5),"Sold before this year - remove",IF(N(G23)&gt;N(F23),"Opening depreciation &gt; cost","OK"))))))</f>
        <v/>
      </c>
    </row>
    <row r="24" customFormat="false" ht="15" hidden="false" customHeight="false" outlineLevel="0" collapsed="false">
      <c r="A24" s="8"/>
      <c r="B24" s="8"/>
      <c r="C24" s="8"/>
      <c r="D24" s="8"/>
      <c r="E24" s="17"/>
      <c r="F24" s="27"/>
      <c r="G24" s="27"/>
      <c r="H24" s="8"/>
      <c r="I24" s="17"/>
      <c r="J24" s="27"/>
      <c r="K24" s="28" t="n">
        <f aca="false">IF(C24="",0,IFERROR(INDEX('Asset Classes'!$B$6:$B$20,MATCH(C24,'Asset Classes'!$A$6:$A$20,0)),0))</f>
        <v>0</v>
      </c>
      <c r="L24" s="29" t="n">
        <f aca="false">IF(C24="",0,IFERROR(INDEX('Asset Classes'!$C$6:$C$20,MATCH(C24,'Asset Classes'!$A$6:$A$20,0)),0))</f>
        <v>0</v>
      </c>
      <c r="M24" s="11" t="str">
        <f aca="false">IF(C24="","",IFERROR(INDEX('Asset Classes'!$D$6:$D$20,MATCH(C24,'Asset Classes'!$A$6:$A$20,0)),0))</f>
        <v/>
      </c>
      <c r="N24" s="30" t="n">
        <f aca="false">N(F24)*Settings!$C$8</f>
        <v>0</v>
      </c>
      <c r="O24" s="30" t="n">
        <f aca="false">IF(N(F24)=0,0,IF(E24&lt;Settings!$C$5,F24-N(G24),0))</f>
        <v>0</v>
      </c>
      <c r="P24" s="30" t="n">
        <f aca="false">IF(N(F24)=0,0,IF(AND(E24&gt;=Settings!$C$5,E24&lt;=Settings!$C$6),F24,0))</f>
        <v>0</v>
      </c>
      <c r="Q24" s="19" t="n">
        <f aca="false">IF(OR(N(F24)=0,K24=0),0,MAX(0,MIN(IF(I24="",Settings!$C$6,I24),Settings!$C$6,EDATE(E24,K24*12)-1)-MAX(E24,Settings!$C$5)+1))</f>
        <v>0</v>
      </c>
      <c r="R24" s="30" t="n">
        <f aca="false">IF(OR(N(F24)=0,K24=0),0,MIN(MAX(0,F24-N(G24)-N24),IF(H24="WDV",(F24-N(G24))*L24,(F24-N24)/K24)*Q24/Settings!$C$7))</f>
        <v>0</v>
      </c>
      <c r="S24" s="30" t="n">
        <f aca="false">N(G24)+R24</f>
        <v>0</v>
      </c>
      <c r="T24" s="30" t="n">
        <f aca="false">N(F24)-S24</f>
        <v>0</v>
      </c>
      <c r="U24" s="10" t="str">
        <f aca="false">IF(I24="","No",IF(AND(I24&gt;=Settings!$C$5,I24&lt;=Settings!$C$6),"Yes","No"))</f>
        <v>No</v>
      </c>
      <c r="V24" s="30" t="n">
        <f aca="false">IF(U24="Yes",N(J24)-T24,0)</f>
        <v>0</v>
      </c>
      <c r="W24" s="30" t="n">
        <f aca="false">IF(U24="Yes",0,N(F24))</f>
        <v>0</v>
      </c>
      <c r="X24" s="30" t="n">
        <f aca="false">IF(U24="Yes",0,S24)</f>
        <v>0</v>
      </c>
      <c r="Y24" s="30" t="n">
        <f aca="false">W24-X24</f>
        <v>0</v>
      </c>
      <c r="Z24" s="19" t="n">
        <f aca="false">IF(P24=0,0,Settings!$C$6-E24+1)</f>
        <v>0</v>
      </c>
      <c r="AA24" s="30" t="n">
        <f aca="false">IF(AND(P24&gt;0,Z24&gt;=180),P24,0)</f>
        <v>0</v>
      </c>
      <c r="AB24" s="30" t="n">
        <f aca="false">IF(AND(P24&gt;0,Z24&lt;180),P24,0)</f>
        <v>0</v>
      </c>
      <c r="AC24" s="30" t="n">
        <f aca="false">IF(U24="Yes",N(J24),0)</f>
        <v>0</v>
      </c>
      <c r="AD24" s="10" t="str">
        <f aca="false">IF(A24="","",IF(AND(C24&lt;&gt;"",K24=0),"Class not in Asset Classes",IF(AND(H24&lt;&gt;"SLM",H24&lt;&gt;"WDV"),"Pick SLM or WDV",IF(E24&gt;Settings!$C$6,"Put to use after year end",IF(AND(I24&lt;&gt;"",I24&lt;Settings!$C$5),"Sold before this year - remove",IF(N(G24)&gt;N(F24),"Opening depreciation &gt; cost","OK"))))))</f>
        <v/>
      </c>
    </row>
    <row r="25" customFormat="false" ht="15" hidden="false" customHeight="false" outlineLevel="0" collapsed="false">
      <c r="A25" s="8"/>
      <c r="B25" s="8"/>
      <c r="C25" s="8"/>
      <c r="D25" s="8"/>
      <c r="E25" s="17"/>
      <c r="F25" s="27"/>
      <c r="G25" s="27"/>
      <c r="H25" s="8"/>
      <c r="I25" s="17"/>
      <c r="J25" s="27"/>
      <c r="K25" s="28" t="n">
        <f aca="false">IF(C25="",0,IFERROR(INDEX('Asset Classes'!$B$6:$B$20,MATCH(C25,'Asset Classes'!$A$6:$A$20,0)),0))</f>
        <v>0</v>
      </c>
      <c r="L25" s="29" t="n">
        <f aca="false">IF(C25="",0,IFERROR(INDEX('Asset Classes'!$C$6:$C$20,MATCH(C25,'Asset Classes'!$A$6:$A$20,0)),0))</f>
        <v>0</v>
      </c>
      <c r="M25" s="11" t="str">
        <f aca="false">IF(C25="","",IFERROR(INDEX('Asset Classes'!$D$6:$D$20,MATCH(C25,'Asset Classes'!$A$6:$A$20,0)),0))</f>
        <v/>
      </c>
      <c r="N25" s="30" t="n">
        <f aca="false">N(F25)*Settings!$C$8</f>
        <v>0</v>
      </c>
      <c r="O25" s="30" t="n">
        <f aca="false">IF(N(F25)=0,0,IF(E25&lt;Settings!$C$5,F25-N(G25),0))</f>
        <v>0</v>
      </c>
      <c r="P25" s="30" t="n">
        <f aca="false">IF(N(F25)=0,0,IF(AND(E25&gt;=Settings!$C$5,E25&lt;=Settings!$C$6),F25,0))</f>
        <v>0</v>
      </c>
      <c r="Q25" s="19" t="n">
        <f aca="false">IF(OR(N(F25)=0,K25=0),0,MAX(0,MIN(IF(I25="",Settings!$C$6,I25),Settings!$C$6,EDATE(E25,K25*12)-1)-MAX(E25,Settings!$C$5)+1))</f>
        <v>0</v>
      </c>
      <c r="R25" s="30" t="n">
        <f aca="false">IF(OR(N(F25)=0,K25=0),0,MIN(MAX(0,F25-N(G25)-N25),IF(H25="WDV",(F25-N(G25))*L25,(F25-N25)/K25)*Q25/Settings!$C$7))</f>
        <v>0</v>
      </c>
      <c r="S25" s="30" t="n">
        <f aca="false">N(G25)+R25</f>
        <v>0</v>
      </c>
      <c r="T25" s="30" t="n">
        <f aca="false">N(F25)-S25</f>
        <v>0</v>
      </c>
      <c r="U25" s="10" t="str">
        <f aca="false">IF(I25="","No",IF(AND(I25&gt;=Settings!$C$5,I25&lt;=Settings!$C$6),"Yes","No"))</f>
        <v>No</v>
      </c>
      <c r="V25" s="30" t="n">
        <f aca="false">IF(U25="Yes",N(J25)-T25,0)</f>
        <v>0</v>
      </c>
      <c r="W25" s="30" t="n">
        <f aca="false">IF(U25="Yes",0,N(F25))</f>
        <v>0</v>
      </c>
      <c r="X25" s="30" t="n">
        <f aca="false">IF(U25="Yes",0,S25)</f>
        <v>0</v>
      </c>
      <c r="Y25" s="30" t="n">
        <f aca="false">W25-X25</f>
        <v>0</v>
      </c>
      <c r="Z25" s="19" t="n">
        <f aca="false">IF(P25=0,0,Settings!$C$6-E25+1)</f>
        <v>0</v>
      </c>
      <c r="AA25" s="30" t="n">
        <f aca="false">IF(AND(P25&gt;0,Z25&gt;=180),P25,0)</f>
        <v>0</v>
      </c>
      <c r="AB25" s="30" t="n">
        <f aca="false">IF(AND(P25&gt;0,Z25&lt;180),P25,0)</f>
        <v>0</v>
      </c>
      <c r="AC25" s="30" t="n">
        <f aca="false">IF(U25="Yes",N(J25),0)</f>
        <v>0</v>
      </c>
      <c r="AD25" s="10" t="str">
        <f aca="false">IF(A25="","",IF(AND(C25&lt;&gt;"",K25=0),"Class not in Asset Classes",IF(AND(H25&lt;&gt;"SLM",H25&lt;&gt;"WDV"),"Pick SLM or WDV",IF(E25&gt;Settings!$C$6,"Put to use after year end",IF(AND(I25&lt;&gt;"",I25&lt;Settings!$C$5),"Sold before this year - remove",IF(N(G25)&gt;N(F25),"Opening depreciation &gt; cost","OK"))))))</f>
        <v/>
      </c>
    </row>
    <row r="26" customFormat="false" ht="15" hidden="false" customHeight="false" outlineLevel="0" collapsed="false">
      <c r="A26" s="8"/>
      <c r="B26" s="8"/>
      <c r="C26" s="8"/>
      <c r="D26" s="8"/>
      <c r="E26" s="17"/>
      <c r="F26" s="27"/>
      <c r="G26" s="27"/>
      <c r="H26" s="8"/>
      <c r="I26" s="17"/>
      <c r="J26" s="27"/>
      <c r="K26" s="28" t="n">
        <f aca="false">IF(C26="",0,IFERROR(INDEX('Asset Classes'!$B$6:$B$20,MATCH(C26,'Asset Classes'!$A$6:$A$20,0)),0))</f>
        <v>0</v>
      </c>
      <c r="L26" s="29" t="n">
        <f aca="false">IF(C26="",0,IFERROR(INDEX('Asset Classes'!$C$6:$C$20,MATCH(C26,'Asset Classes'!$A$6:$A$20,0)),0))</f>
        <v>0</v>
      </c>
      <c r="M26" s="11" t="str">
        <f aca="false">IF(C26="","",IFERROR(INDEX('Asset Classes'!$D$6:$D$20,MATCH(C26,'Asset Classes'!$A$6:$A$20,0)),0))</f>
        <v/>
      </c>
      <c r="N26" s="30" t="n">
        <f aca="false">N(F26)*Settings!$C$8</f>
        <v>0</v>
      </c>
      <c r="O26" s="30" t="n">
        <f aca="false">IF(N(F26)=0,0,IF(E26&lt;Settings!$C$5,F26-N(G26),0))</f>
        <v>0</v>
      </c>
      <c r="P26" s="30" t="n">
        <f aca="false">IF(N(F26)=0,0,IF(AND(E26&gt;=Settings!$C$5,E26&lt;=Settings!$C$6),F26,0))</f>
        <v>0</v>
      </c>
      <c r="Q26" s="19" t="n">
        <f aca="false">IF(OR(N(F26)=0,K26=0),0,MAX(0,MIN(IF(I26="",Settings!$C$6,I26),Settings!$C$6,EDATE(E26,K26*12)-1)-MAX(E26,Settings!$C$5)+1))</f>
        <v>0</v>
      </c>
      <c r="R26" s="30" t="n">
        <f aca="false">IF(OR(N(F26)=0,K26=0),0,MIN(MAX(0,F26-N(G26)-N26),IF(H26="WDV",(F26-N(G26))*L26,(F26-N26)/K26)*Q26/Settings!$C$7))</f>
        <v>0</v>
      </c>
      <c r="S26" s="30" t="n">
        <f aca="false">N(G26)+R26</f>
        <v>0</v>
      </c>
      <c r="T26" s="30" t="n">
        <f aca="false">N(F26)-S26</f>
        <v>0</v>
      </c>
      <c r="U26" s="10" t="str">
        <f aca="false">IF(I26="","No",IF(AND(I26&gt;=Settings!$C$5,I26&lt;=Settings!$C$6),"Yes","No"))</f>
        <v>No</v>
      </c>
      <c r="V26" s="30" t="n">
        <f aca="false">IF(U26="Yes",N(J26)-T26,0)</f>
        <v>0</v>
      </c>
      <c r="W26" s="30" t="n">
        <f aca="false">IF(U26="Yes",0,N(F26))</f>
        <v>0</v>
      </c>
      <c r="X26" s="30" t="n">
        <f aca="false">IF(U26="Yes",0,S26)</f>
        <v>0</v>
      </c>
      <c r="Y26" s="30" t="n">
        <f aca="false">W26-X26</f>
        <v>0</v>
      </c>
      <c r="Z26" s="19" t="n">
        <f aca="false">IF(P26=0,0,Settings!$C$6-E26+1)</f>
        <v>0</v>
      </c>
      <c r="AA26" s="30" t="n">
        <f aca="false">IF(AND(P26&gt;0,Z26&gt;=180),P26,0)</f>
        <v>0</v>
      </c>
      <c r="AB26" s="30" t="n">
        <f aca="false">IF(AND(P26&gt;0,Z26&lt;180),P26,0)</f>
        <v>0</v>
      </c>
      <c r="AC26" s="30" t="n">
        <f aca="false">IF(U26="Yes",N(J26),0)</f>
        <v>0</v>
      </c>
      <c r="AD26" s="10" t="str">
        <f aca="false">IF(A26="","",IF(AND(C26&lt;&gt;"",K26=0),"Class not in Asset Classes",IF(AND(H26&lt;&gt;"SLM",H26&lt;&gt;"WDV"),"Pick SLM or WDV",IF(E26&gt;Settings!$C$6,"Put to use after year end",IF(AND(I26&lt;&gt;"",I26&lt;Settings!$C$5),"Sold before this year - remove",IF(N(G26)&gt;N(F26),"Opening depreciation &gt; cost","OK"))))))</f>
        <v/>
      </c>
    </row>
    <row r="27" customFormat="false" ht="15" hidden="false" customHeight="false" outlineLevel="0" collapsed="false">
      <c r="A27" s="8"/>
      <c r="B27" s="8"/>
      <c r="C27" s="8"/>
      <c r="D27" s="8"/>
      <c r="E27" s="17"/>
      <c r="F27" s="27"/>
      <c r="G27" s="27"/>
      <c r="H27" s="8"/>
      <c r="I27" s="17"/>
      <c r="J27" s="27"/>
      <c r="K27" s="28" t="n">
        <f aca="false">IF(C27="",0,IFERROR(INDEX('Asset Classes'!$B$6:$B$20,MATCH(C27,'Asset Classes'!$A$6:$A$20,0)),0))</f>
        <v>0</v>
      </c>
      <c r="L27" s="29" t="n">
        <f aca="false">IF(C27="",0,IFERROR(INDEX('Asset Classes'!$C$6:$C$20,MATCH(C27,'Asset Classes'!$A$6:$A$20,0)),0))</f>
        <v>0</v>
      </c>
      <c r="M27" s="11" t="str">
        <f aca="false">IF(C27="","",IFERROR(INDEX('Asset Classes'!$D$6:$D$20,MATCH(C27,'Asset Classes'!$A$6:$A$20,0)),0))</f>
        <v/>
      </c>
      <c r="N27" s="30" t="n">
        <f aca="false">N(F27)*Settings!$C$8</f>
        <v>0</v>
      </c>
      <c r="O27" s="30" t="n">
        <f aca="false">IF(N(F27)=0,0,IF(E27&lt;Settings!$C$5,F27-N(G27),0))</f>
        <v>0</v>
      </c>
      <c r="P27" s="30" t="n">
        <f aca="false">IF(N(F27)=0,0,IF(AND(E27&gt;=Settings!$C$5,E27&lt;=Settings!$C$6),F27,0))</f>
        <v>0</v>
      </c>
      <c r="Q27" s="19" t="n">
        <f aca="false">IF(OR(N(F27)=0,K27=0),0,MAX(0,MIN(IF(I27="",Settings!$C$6,I27),Settings!$C$6,EDATE(E27,K27*12)-1)-MAX(E27,Settings!$C$5)+1))</f>
        <v>0</v>
      </c>
      <c r="R27" s="30" t="n">
        <f aca="false">IF(OR(N(F27)=0,K27=0),0,MIN(MAX(0,F27-N(G27)-N27),IF(H27="WDV",(F27-N(G27))*L27,(F27-N27)/K27)*Q27/Settings!$C$7))</f>
        <v>0</v>
      </c>
      <c r="S27" s="30" t="n">
        <f aca="false">N(G27)+R27</f>
        <v>0</v>
      </c>
      <c r="T27" s="30" t="n">
        <f aca="false">N(F27)-S27</f>
        <v>0</v>
      </c>
      <c r="U27" s="10" t="str">
        <f aca="false">IF(I27="","No",IF(AND(I27&gt;=Settings!$C$5,I27&lt;=Settings!$C$6),"Yes","No"))</f>
        <v>No</v>
      </c>
      <c r="V27" s="30" t="n">
        <f aca="false">IF(U27="Yes",N(J27)-T27,0)</f>
        <v>0</v>
      </c>
      <c r="W27" s="30" t="n">
        <f aca="false">IF(U27="Yes",0,N(F27))</f>
        <v>0</v>
      </c>
      <c r="X27" s="30" t="n">
        <f aca="false">IF(U27="Yes",0,S27)</f>
        <v>0</v>
      </c>
      <c r="Y27" s="30" t="n">
        <f aca="false">W27-X27</f>
        <v>0</v>
      </c>
      <c r="Z27" s="19" t="n">
        <f aca="false">IF(P27=0,0,Settings!$C$6-E27+1)</f>
        <v>0</v>
      </c>
      <c r="AA27" s="30" t="n">
        <f aca="false">IF(AND(P27&gt;0,Z27&gt;=180),P27,0)</f>
        <v>0</v>
      </c>
      <c r="AB27" s="30" t="n">
        <f aca="false">IF(AND(P27&gt;0,Z27&lt;180),P27,0)</f>
        <v>0</v>
      </c>
      <c r="AC27" s="30" t="n">
        <f aca="false">IF(U27="Yes",N(J27),0)</f>
        <v>0</v>
      </c>
      <c r="AD27" s="10" t="str">
        <f aca="false">IF(A27="","",IF(AND(C27&lt;&gt;"",K27=0),"Class not in Asset Classes",IF(AND(H27&lt;&gt;"SLM",H27&lt;&gt;"WDV"),"Pick SLM or WDV",IF(E27&gt;Settings!$C$6,"Put to use after year end",IF(AND(I27&lt;&gt;"",I27&lt;Settings!$C$5),"Sold before this year - remove",IF(N(G27)&gt;N(F27),"Opening depreciation &gt; cost","OK"))))))</f>
        <v/>
      </c>
    </row>
    <row r="28" customFormat="false" ht="15" hidden="false" customHeight="false" outlineLevel="0" collapsed="false">
      <c r="A28" s="8"/>
      <c r="B28" s="8"/>
      <c r="C28" s="8"/>
      <c r="D28" s="8"/>
      <c r="E28" s="17"/>
      <c r="F28" s="27"/>
      <c r="G28" s="27"/>
      <c r="H28" s="8"/>
      <c r="I28" s="17"/>
      <c r="J28" s="27"/>
      <c r="K28" s="28" t="n">
        <f aca="false">IF(C28="",0,IFERROR(INDEX('Asset Classes'!$B$6:$B$20,MATCH(C28,'Asset Classes'!$A$6:$A$20,0)),0))</f>
        <v>0</v>
      </c>
      <c r="L28" s="29" t="n">
        <f aca="false">IF(C28="",0,IFERROR(INDEX('Asset Classes'!$C$6:$C$20,MATCH(C28,'Asset Classes'!$A$6:$A$20,0)),0))</f>
        <v>0</v>
      </c>
      <c r="M28" s="11" t="str">
        <f aca="false">IF(C28="","",IFERROR(INDEX('Asset Classes'!$D$6:$D$20,MATCH(C28,'Asset Classes'!$A$6:$A$20,0)),0))</f>
        <v/>
      </c>
      <c r="N28" s="30" t="n">
        <f aca="false">N(F28)*Settings!$C$8</f>
        <v>0</v>
      </c>
      <c r="O28" s="30" t="n">
        <f aca="false">IF(N(F28)=0,0,IF(E28&lt;Settings!$C$5,F28-N(G28),0))</f>
        <v>0</v>
      </c>
      <c r="P28" s="30" t="n">
        <f aca="false">IF(N(F28)=0,0,IF(AND(E28&gt;=Settings!$C$5,E28&lt;=Settings!$C$6),F28,0))</f>
        <v>0</v>
      </c>
      <c r="Q28" s="19" t="n">
        <f aca="false">IF(OR(N(F28)=0,K28=0),0,MAX(0,MIN(IF(I28="",Settings!$C$6,I28),Settings!$C$6,EDATE(E28,K28*12)-1)-MAX(E28,Settings!$C$5)+1))</f>
        <v>0</v>
      </c>
      <c r="R28" s="30" t="n">
        <f aca="false">IF(OR(N(F28)=0,K28=0),0,MIN(MAX(0,F28-N(G28)-N28),IF(H28="WDV",(F28-N(G28))*L28,(F28-N28)/K28)*Q28/Settings!$C$7))</f>
        <v>0</v>
      </c>
      <c r="S28" s="30" t="n">
        <f aca="false">N(G28)+R28</f>
        <v>0</v>
      </c>
      <c r="T28" s="30" t="n">
        <f aca="false">N(F28)-S28</f>
        <v>0</v>
      </c>
      <c r="U28" s="10" t="str">
        <f aca="false">IF(I28="","No",IF(AND(I28&gt;=Settings!$C$5,I28&lt;=Settings!$C$6),"Yes","No"))</f>
        <v>No</v>
      </c>
      <c r="V28" s="30" t="n">
        <f aca="false">IF(U28="Yes",N(J28)-T28,0)</f>
        <v>0</v>
      </c>
      <c r="W28" s="30" t="n">
        <f aca="false">IF(U28="Yes",0,N(F28))</f>
        <v>0</v>
      </c>
      <c r="X28" s="30" t="n">
        <f aca="false">IF(U28="Yes",0,S28)</f>
        <v>0</v>
      </c>
      <c r="Y28" s="30" t="n">
        <f aca="false">W28-X28</f>
        <v>0</v>
      </c>
      <c r="Z28" s="19" t="n">
        <f aca="false">IF(P28=0,0,Settings!$C$6-E28+1)</f>
        <v>0</v>
      </c>
      <c r="AA28" s="30" t="n">
        <f aca="false">IF(AND(P28&gt;0,Z28&gt;=180),P28,0)</f>
        <v>0</v>
      </c>
      <c r="AB28" s="30" t="n">
        <f aca="false">IF(AND(P28&gt;0,Z28&lt;180),P28,0)</f>
        <v>0</v>
      </c>
      <c r="AC28" s="30" t="n">
        <f aca="false">IF(U28="Yes",N(J28),0)</f>
        <v>0</v>
      </c>
      <c r="AD28" s="10" t="str">
        <f aca="false">IF(A28="","",IF(AND(C28&lt;&gt;"",K28=0),"Class not in Asset Classes",IF(AND(H28&lt;&gt;"SLM",H28&lt;&gt;"WDV"),"Pick SLM or WDV",IF(E28&gt;Settings!$C$6,"Put to use after year end",IF(AND(I28&lt;&gt;"",I28&lt;Settings!$C$5),"Sold before this year - remove",IF(N(G28)&gt;N(F28),"Opening depreciation &gt; cost","OK"))))))</f>
        <v/>
      </c>
    </row>
    <row r="29" customFormat="false" ht="15" hidden="false" customHeight="false" outlineLevel="0" collapsed="false">
      <c r="A29" s="8"/>
      <c r="B29" s="8"/>
      <c r="C29" s="8"/>
      <c r="D29" s="8"/>
      <c r="E29" s="17"/>
      <c r="F29" s="27"/>
      <c r="G29" s="27"/>
      <c r="H29" s="8"/>
      <c r="I29" s="17"/>
      <c r="J29" s="27"/>
      <c r="K29" s="28" t="n">
        <f aca="false">IF(C29="",0,IFERROR(INDEX('Asset Classes'!$B$6:$B$20,MATCH(C29,'Asset Classes'!$A$6:$A$20,0)),0))</f>
        <v>0</v>
      </c>
      <c r="L29" s="29" t="n">
        <f aca="false">IF(C29="",0,IFERROR(INDEX('Asset Classes'!$C$6:$C$20,MATCH(C29,'Asset Classes'!$A$6:$A$20,0)),0))</f>
        <v>0</v>
      </c>
      <c r="M29" s="11" t="str">
        <f aca="false">IF(C29="","",IFERROR(INDEX('Asset Classes'!$D$6:$D$20,MATCH(C29,'Asset Classes'!$A$6:$A$20,0)),0))</f>
        <v/>
      </c>
      <c r="N29" s="30" t="n">
        <f aca="false">N(F29)*Settings!$C$8</f>
        <v>0</v>
      </c>
      <c r="O29" s="30" t="n">
        <f aca="false">IF(N(F29)=0,0,IF(E29&lt;Settings!$C$5,F29-N(G29),0))</f>
        <v>0</v>
      </c>
      <c r="P29" s="30" t="n">
        <f aca="false">IF(N(F29)=0,0,IF(AND(E29&gt;=Settings!$C$5,E29&lt;=Settings!$C$6),F29,0))</f>
        <v>0</v>
      </c>
      <c r="Q29" s="19" t="n">
        <f aca="false">IF(OR(N(F29)=0,K29=0),0,MAX(0,MIN(IF(I29="",Settings!$C$6,I29),Settings!$C$6,EDATE(E29,K29*12)-1)-MAX(E29,Settings!$C$5)+1))</f>
        <v>0</v>
      </c>
      <c r="R29" s="30" t="n">
        <f aca="false">IF(OR(N(F29)=0,K29=0),0,MIN(MAX(0,F29-N(G29)-N29),IF(H29="WDV",(F29-N(G29))*L29,(F29-N29)/K29)*Q29/Settings!$C$7))</f>
        <v>0</v>
      </c>
      <c r="S29" s="30" t="n">
        <f aca="false">N(G29)+R29</f>
        <v>0</v>
      </c>
      <c r="T29" s="30" t="n">
        <f aca="false">N(F29)-S29</f>
        <v>0</v>
      </c>
      <c r="U29" s="10" t="str">
        <f aca="false">IF(I29="","No",IF(AND(I29&gt;=Settings!$C$5,I29&lt;=Settings!$C$6),"Yes","No"))</f>
        <v>No</v>
      </c>
      <c r="V29" s="30" t="n">
        <f aca="false">IF(U29="Yes",N(J29)-T29,0)</f>
        <v>0</v>
      </c>
      <c r="W29" s="30" t="n">
        <f aca="false">IF(U29="Yes",0,N(F29))</f>
        <v>0</v>
      </c>
      <c r="X29" s="30" t="n">
        <f aca="false">IF(U29="Yes",0,S29)</f>
        <v>0</v>
      </c>
      <c r="Y29" s="30" t="n">
        <f aca="false">W29-X29</f>
        <v>0</v>
      </c>
      <c r="Z29" s="19" t="n">
        <f aca="false">IF(P29=0,0,Settings!$C$6-E29+1)</f>
        <v>0</v>
      </c>
      <c r="AA29" s="30" t="n">
        <f aca="false">IF(AND(P29&gt;0,Z29&gt;=180),P29,0)</f>
        <v>0</v>
      </c>
      <c r="AB29" s="30" t="n">
        <f aca="false">IF(AND(P29&gt;0,Z29&lt;180),P29,0)</f>
        <v>0</v>
      </c>
      <c r="AC29" s="30" t="n">
        <f aca="false">IF(U29="Yes",N(J29),0)</f>
        <v>0</v>
      </c>
      <c r="AD29" s="10" t="str">
        <f aca="false">IF(A29="","",IF(AND(C29&lt;&gt;"",K29=0),"Class not in Asset Classes",IF(AND(H29&lt;&gt;"SLM",H29&lt;&gt;"WDV"),"Pick SLM or WDV",IF(E29&gt;Settings!$C$6,"Put to use after year end",IF(AND(I29&lt;&gt;"",I29&lt;Settings!$C$5),"Sold before this year - remove",IF(N(G29)&gt;N(F29),"Opening depreciation &gt; cost","OK"))))))</f>
        <v/>
      </c>
    </row>
    <row r="30" customFormat="false" ht="15" hidden="false" customHeight="false" outlineLevel="0" collapsed="false">
      <c r="A30" s="8"/>
      <c r="B30" s="8"/>
      <c r="C30" s="8"/>
      <c r="D30" s="8"/>
      <c r="E30" s="17"/>
      <c r="F30" s="27"/>
      <c r="G30" s="27"/>
      <c r="H30" s="8"/>
      <c r="I30" s="17"/>
      <c r="J30" s="27"/>
      <c r="K30" s="28" t="n">
        <f aca="false">IF(C30="",0,IFERROR(INDEX('Asset Classes'!$B$6:$B$20,MATCH(C30,'Asset Classes'!$A$6:$A$20,0)),0))</f>
        <v>0</v>
      </c>
      <c r="L30" s="29" t="n">
        <f aca="false">IF(C30="",0,IFERROR(INDEX('Asset Classes'!$C$6:$C$20,MATCH(C30,'Asset Classes'!$A$6:$A$20,0)),0))</f>
        <v>0</v>
      </c>
      <c r="M30" s="11" t="str">
        <f aca="false">IF(C30="","",IFERROR(INDEX('Asset Classes'!$D$6:$D$20,MATCH(C30,'Asset Classes'!$A$6:$A$20,0)),0))</f>
        <v/>
      </c>
      <c r="N30" s="30" t="n">
        <f aca="false">N(F30)*Settings!$C$8</f>
        <v>0</v>
      </c>
      <c r="O30" s="30" t="n">
        <f aca="false">IF(N(F30)=0,0,IF(E30&lt;Settings!$C$5,F30-N(G30),0))</f>
        <v>0</v>
      </c>
      <c r="P30" s="30" t="n">
        <f aca="false">IF(N(F30)=0,0,IF(AND(E30&gt;=Settings!$C$5,E30&lt;=Settings!$C$6),F30,0))</f>
        <v>0</v>
      </c>
      <c r="Q30" s="19" t="n">
        <f aca="false">IF(OR(N(F30)=0,K30=0),0,MAX(0,MIN(IF(I30="",Settings!$C$6,I30),Settings!$C$6,EDATE(E30,K30*12)-1)-MAX(E30,Settings!$C$5)+1))</f>
        <v>0</v>
      </c>
      <c r="R30" s="30" t="n">
        <f aca="false">IF(OR(N(F30)=0,K30=0),0,MIN(MAX(0,F30-N(G30)-N30),IF(H30="WDV",(F30-N(G30))*L30,(F30-N30)/K30)*Q30/Settings!$C$7))</f>
        <v>0</v>
      </c>
      <c r="S30" s="30" t="n">
        <f aca="false">N(G30)+R30</f>
        <v>0</v>
      </c>
      <c r="T30" s="30" t="n">
        <f aca="false">N(F30)-S30</f>
        <v>0</v>
      </c>
      <c r="U30" s="10" t="str">
        <f aca="false">IF(I30="","No",IF(AND(I30&gt;=Settings!$C$5,I30&lt;=Settings!$C$6),"Yes","No"))</f>
        <v>No</v>
      </c>
      <c r="V30" s="30" t="n">
        <f aca="false">IF(U30="Yes",N(J30)-T30,0)</f>
        <v>0</v>
      </c>
      <c r="W30" s="30" t="n">
        <f aca="false">IF(U30="Yes",0,N(F30))</f>
        <v>0</v>
      </c>
      <c r="X30" s="30" t="n">
        <f aca="false">IF(U30="Yes",0,S30)</f>
        <v>0</v>
      </c>
      <c r="Y30" s="30" t="n">
        <f aca="false">W30-X30</f>
        <v>0</v>
      </c>
      <c r="Z30" s="19" t="n">
        <f aca="false">IF(P30=0,0,Settings!$C$6-E30+1)</f>
        <v>0</v>
      </c>
      <c r="AA30" s="30" t="n">
        <f aca="false">IF(AND(P30&gt;0,Z30&gt;=180),P30,0)</f>
        <v>0</v>
      </c>
      <c r="AB30" s="30" t="n">
        <f aca="false">IF(AND(P30&gt;0,Z30&lt;180),P30,0)</f>
        <v>0</v>
      </c>
      <c r="AC30" s="30" t="n">
        <f aca="false">IF(U30="Yes",N(J30),0)</f>
        <v>0</v>
      </c>
      <c r="AD30" s="10" t="str">
        <f aca="false">IF(A30="","",IF(AND(C30&lt;&gt;"",K30=0),"Class not in Asset Classes",IF(AND(H30&lt;&gt;"SLM",H30&lt;&gt;"WDV"),"Pick SLM or WDV",IF(E30&gt;Settings!$C$6,"Put to use after year end",IF(AND(I30&lt;&gt;"",I30&lt;Settings!$C$5),"Sold before this year - remove",IF(N(G30)&gt;N(F30),"Opening depreciation &gt; cost","OK"))))))</f>
        <v/>
      </c>
    </row>
    <row r="31" customFormat="false" ht="15" hidden="false" customHeight="false" outlineLevel="0" collapsed="false">
      <c r="A31" s="8"/>
      <c r="B31" s="8"/>
      <c r="C31" s="8"/>
      <c r="D31" s="8"/>
      <c r="E31" s="17"/>
      <c r="F31" s="27"/>
      <c r="G31" s="27"/>
      <c r="H31" s="8"/>
      <c r="I31" s="17"/>
      <c r="J31" s="27"/>
      <c r="K31" s="28" t="n">
        <f aca="false">IF(C31="",0,IFERROR(INDEX('Asset Classes'!$B$6:$B$20,MATCH(C31,'Asset Classes'!$A$6:$A$20,0)),0))</f>
        <v>0</v>
      </c>
      <c r="L31" s="29" t="n">
        <f aca="false">IF(C31="",0,IFERROR(INDEX('Asset Classes'!$C$6:$C$20,MATCH(C31,'Asset Classes'!$A$6:$A$20,0)),0))</f>
        <v>0</v>
      </c>
      <c r="M31" s="11" t="str">
        <f aca="false">IF(C31="","",IFERROR(INDEX('Asset Classes'!$D$6:$D$20,MATCH(C31,'Asset Classes'!$A$6:$A$20,0)),0))</f>
        <v/>
      </c>
      <c r="N31" s="30" t="n">
        <f aca="false">N(F31)*Settings!$C$8</f>
        <v>0</v>
      </c>
      <c r="O31" s="30" t="n">
        <f aca="false">IF(N(F31)=0,0,IF(E31&lt;Settings!$C$5,F31-N(G31),0))</f>
        <v>0</v>
      </c>
      <c r="P31" s="30" t="n">
        <f aca="false">IF(N(F31)=0,0,IF(AND(E31&gt;=Settings!$C$5,E31&lt;=Settings!$C$6),F31,0))</f>
        <v>0</v>
      </c>
      <c r="Q31" s="19" t="n">
        <f aca="false">IF(OR(N(F31)=0,K31=0),0,MAX(0,MIN(IF(I31="",Settings!$C$6,I31),Settings!$C$6,EDATE(E31,K31*12)-1)-MAX(E31,Settings!$C$5)+1))</f>
        <v>0</v>
      </c>
      <c r="R31" s="30" t="n">
        <f aca="false">IF(OR(N(F31)=0,K31=0),0,MIN(MAX(0,F31-N(G31)-N31),IF(H31="WDV",(F31-N(G31))*L31,(F31-N31)/K31)*Q31/Settings!$C$7))</f>
        <v>0</v>
      </c>
      <c r="S31" s="30" t="n">
        <f aca="false">N(G31)+R31</f>
        <v>0</v>
      </c>
      <c r="T31" s="30" t="n">
        <f aca="false">N(F31)-S31</f>
        <v>0</v>
      </c>
      <c r="U31" s="10" t="str">
        <f aca="false">IF(I31="","No",IF(AND(I31&gt;=Settings!$C$5,I31&lt;=Settings!$C$6),"Yes","No"))</f>
        <v>No</v>
      </c>
      <c r="V31" s="30" t="n">
        <f aca="false">IF(U31="Yes",N(J31)-T31,0)</f>
        <v>0</v>
      </c>
      <c r="W31" s="30" t="n">
        <f aca="false">IF(U31="Yes",0,N(F31))</f>
        <v>0</v>
      </c>
      <c r="X31" s="30" t="n">
        <f aca="false">IF(U31="Yes",0,S31)</f>
        <v>0</v>
      </c>
      <c r="Y31" s="30" t="n">
        <f aca="false">W31-X31</f>
        <v>0</v>
      </c>
      <c r="Z31" s="19" t="n">
        <f aca="false">IF(P31=0,0,Settings!$C$6-E31+1)</f>
        <v>0</v>
      </c>
      <c r="AA31" s="30" t="n">
        <f aca="false">IF(AND(P31&gt;0,Z31&gt;=180),P31,0)</f>
        <v>0</v>
      </c>
      <c r="AB31" s="30" t="n">
        <f aca="false">IF(AND(P31&gt;0,Z31&lt;180),P31,0)</f>
        <v>0</v>
      </c>
      <c r="AC31" s="30" t="n">
        <f aca="false">IF(U31="Yes",N(J31),0)</f>
        <v>0</v>
      </c>
      <c r="AD31" s="10" t="str">
        <f aca="false">IF(A31="","",IF(AND(C31&lt;&gt;"",K31=0),"Class not in Asset Classes",IF(AND(H31&lt;&gt;"SLM",H31&lt;&gt;"WDV"),"Pick SLM or WDV",IF(E31&gt;Settings!$C$6,"Put to use after year end",IF(AND(I31&lt;&gt;"",I31&lt;Settings!$C$5),"Sold before this year - remove",IF(N(G31)&gt;N(F31),"Opening depreciation &gt; cost","OK"))))))</f>
        <v/>
      </c>
    </row>
    <row r="32" customFormat="false" ht="15" hidden="false" customHeight="false" outlineLevel="0" collapsed="false">
      <c r="A32" s="8"/>
      <c r="B32" s="8"/>
      <c r="C32" s="8"/>
      <c r="D32" s="8"/>
      <c r="E32" s="17"/>
      <c r="F32" s="27"/>
      <c r="G32" s="27"/>
      <c r="H32" s="8"/>
      <c r="I32" s="17"/>
      <c r="J32" s="27"/>
      <c r="K32" s="28" t="n">
        <f aca="false">IF(C32="",0,IFERROR(INDEX('Asset Classes'!$B$6:$B$20,MATCH(C32,'Asset Classes'!$A$6:$A$20,0)),0))</f>
        <v>0</v>
      </c>
      <c r="L32" s="29" t="n">
        <f aca="false">IF(C32="",0,IFERROR(INDEX('Asset Classes'!$C$6:$C$20,MATCH(C32,'Asset Classes'!$A$6:$A$20,0)),0))</f>
        <v>0</v>
      </c>
      <c r="M32" s="11" t="str">
        <f aca="false">IF(C32="","",IFERROR(INDEX('Asset Classes'!$D$6:$D$20,MATCH(C32,'Asset Classes'!$A$6:$A$20,0)),0))</f>
        <v/>
      </c>
      <c r="N32" s="30" t="n">
        <f aca="false">N(F32)*Settings!$C$8</f>
        <v>0</v>
      </c>
      <c r="O32" s="30" t="n">
        <f aca="false">IF(N(F32)=0,0,IF(E32&lt;Settings!$C$5,F32-N(G32),0))</f>
        <v>0</v>
      </c>
      <c r="P32" s="30" t="n">
        <f aca="false">IF(N(F32)=0,0,IF(AND(E32&gt;=Settings!$C$5,E32&lt;=Settings!$C$6),F32,0))</f>
        <v>0</v>
      </c>
      <c r="Q32" s="19" t="n">
        <f aca="false">IF(OR(N(F32)=0,K32=0),0,MAX(0,MIN(IF(I32="",Settings!$C$6,I32),Settings!$C$6,EDATE(E32,K32*12)-1)-MAX(E32,Settings!$C$5)+1))</f>
        <v>0</v>
      </c>
      <c r="R32" s="30" t="n">
        <f aca="false">IF(OR(N(F32)=0,K32=0),0,MIN(MAX(0,F32-N(G32)-N32),IF(H32="WDV",(F32-N(G32))*L32,(F32-N32)/K32)*Q32/Settings!$C$7))</f>
        <v>0</v>
      </c>
      <c r="S32" s="30" t="n">
        <f aca="false">N(G32)+R32</f>
        <v>0</v>
      </c>
      <c r="T32" s="30" t="n">
        <f aca="false">N(F32)-S32</f>
        <v>0</v>
      </c>
      <c r="U32" s="10" t="str">
        <f aca="false">IF(I32="","No",IF(AND(I32&gt;=Settings!$C$5,I32&lt;=Settings!$C$6),"Yes","No"))</f>
        <v>No</v>
      </c>
      <c r="V32" s="30" t="n">
        <f aca="false">IF(U32="Yes",N(J32)-T32,0)</f>
        <v>0</v>
      </c>
      <c r="W32" s="30" t="n">
        <f aca="false">IF(U32="Yes",0,N(F32))</f>
        <v>0</v>
      </c>
      <c r="X32" s="30" t="n">
        <f aca="false">IF(U32="Yes",0,S32)</f>
        <v>0</v>
      </c>
      <c r="Y32" s="30" t="n">
        <f aca="false">W32-X32</f>
        <v>0</v>
      </c>
      <c r="Z32" s="19" t="n">
        <f aca="false">IF(P32=0,0,Settings!$C$6-E32+1)</f>
        <v>0</v>
      </c>
      <c r="AA32" s="30" t="n">
        <f aca="false">IF(AND(P32&gt;0,Z32&gt;=180),P32,0)</f>
        <v>0</v>
      </c>
      <c r="AB32" s="30" t="n">
        <f aca="false">IF(AND(P32&gt;0,Z32&lt;180),P32,0)</f>
        <v>0</v>
      </c>
      <c r="AC32" s="30" t="n">
        <f aca="false">IF(U32="Yes",N(J32),0)</f>
        <v>0</v>
      </c>
      <c r="AD32" s="10" t="str">
        <f aca="false">IF(A32="","",IF(AND(C32&lt;&gt;"",K32=0),"Class not in Asset Classes",IF(AND(H32&lt;&gt;"SLM",H32&lt;&gt;"WDV"),"Pick SLM or WDV",IF(E32&gt;Settings!$C$6,"Put to use after year end",IF(AND(I32&lt;&gt;"",I32&lt;Settings!$C$5),"Sold before this year - remove",IF(N(G32)&gt;N(F32),"Opening depreciation &gt; cost","OK"))))))</f>
        <v/>
      </c>
    </row>
    <row r="33" customFormat="false" ht="15" hidden="false" customHeight="false" outlineLevel="0" collapsed="false">
      <c r="A33" s="8"/>
      <c r="B33" s="8"/>
      <c r="C33" s="8"/>
      <c r="D33" s="8"/>
      <c r="E33" s="17"/>
      <c r="F33" s="27"/>
      <c r="G33" s="27"/>
      <c r="H33" s="8"/>
      <c r="I33" s="17"/>
      <c r="J33" s="27"/>
      <c r="K33" s="28" t="n">
        <f aca="false">IF(C33="",0,IFERROR(INDEX('Asset Classes'!$B$6:$B$20,MATCH(C33,'Asset Classes'!$A$6:$A$20,0)),0))</f>
        <v>0</v>
      </c>
      <c r="L33" s="29" t="n">
        <f aca="false">IF(C33="",0,IFERROR(INDEX('Asset Classes'!$C$6:$C$20,MATCH(C33,'Asset Classes'!$A$6:$A$20,0)),0))</f>
        <v>0</v>
      </c>
      <c r="M33" s="11" t="str">
        <f aca="false">IF(C33="","",IFERROR(INDEX('Asset Classes'!$D$6:$D$20,MATCH(C33,'Asset Classes'!$A$6:$A$20,0)),0))</f>
        <v/>
      </c>
      <c r="N33" s="30" t="n">
        <f aca="false">N(F33)*Settings!$C$8</f>
        <v>0</v>
      </c>
      <c r="O33" s="30" t="n">
        <f aca="false">IF(N(F33)=0,0,IF(E33&lt;Settings!$C$5,F33-N(G33),0))</f>
        <v>0</v>
      </c>
      <c r="P33" s="30" t="n">
        <f aca="false">IF(N(F33)=0,0,IF(AND(E33&gt;=Settings!$C$5,E33&lt;=Settings!$C$6),F33,0))</f>
        <v>0</v>
      </c>
      <c r="Q33" s="19" t="n">
        <f aca="false">IF(OR(N(F33)=0,K33=0),0,MAX(0,MIN(IF(I33="",Settings!$C$6,I33),Settings!$C$6,EDATE(E33,K33*12)-1)-MAX(E33,Settings!$C$5)+1))</f>
        <v>0</v>
      </c>
      <c r="R33" s="30" t="n">
        <f aca="false">IF(OR(N(F33)=0,K33=0),0,MIN(MAX(0,F33-N(G33)-N33),IF(H33="WDV",(F33-N(G33))*L33,(F33-N33)/K33)*Q33/Settings!$C$7))</f>
        <v>0</v>
      </c>
      <c r="S33" s="30" t="n">
        <f aca="false">N(G33)+R33</f>
        <v>0</v>
      </c>
      <c r="T33" s="30" t="n">
        <f aca="false">N(F33)-S33</f>
        <v>0</v>
      </c>
      <c r="U33" s="10" t="str">
        <f aca="false">IF(I33="","No",IF(AND(I33&gt;=Settings!$C$5,I33&lt;=Settings!$C$6),"Yes","No"))</f>
        <v>No</v>
      </c>
      <c r="V33" s="30" t="n">
        <f aca="false">IF(U33="Yes",N(J33)-T33,0)</f>
        <v>0</v>
      </c>
      <c r="W33" s="30" t="n">
        <f aca="false">IF(U33="Yes",0,N(F33))</f>
        <v>0</v>
      </c>
      <c r="X33" s="30" t="n">
        <f aca="false">IF(U33="Yes",0,S33)</f>
        <v>0</v>
      </c>
      <c r="Y33" s="30" t="n">
        <f aca="false">W33-X33</f>
        <v>0</v>
      </c>
      <c r="Z33" s="19" t="n">
        <f aca="false">IF(P33=0,0,Settings!$C$6-E33+1)</f>
        <v>0</v>
      </c>
      <c r="AA33" s="30" t="n">
        <f aca="false">IF(AND(P33&gt;0,Z33&gt;=180),P33,0)</f>
        <v>0</v>
      </c>
      <c r="AB33" s="30" t="n">
        <f aca="false">IF(AND(P33&gt;0,Z33&lt;180),P33,0)</f>
        <v>0</v>
      </c>
      <c r="AC33" s="30" t="n">
        <f aca="false">IF(U33="Yes",N(J33),0)</f>
        <v>0</v>
      </c>
      <c r="AD33" s="10" t="str">
        <f aca="false">IF(A33="","",IF(AND(C33&lt;&gt;"",K33=0),"Class not in Asset Classes",IF(AND(H33&lt;&gt;"SLM",H33&lt;&gt;"WDV"),"Pick SLM or WDV",IF(E33&gt;Settings!$C$6,"Put to use after year end",IF(AND(I33&lt;&gt;"",I33&lt;Settings!$C$5),"Sold before this year - remove",IF(N(G33)&gt;N(F33),"Opening depreciation &gt; cost","OK"))))))</f>
        <v/>
      </c>
    </row>
    <row r="34" customFormat="false" ht="15" hidden="false" customHeight="false" outlineLevel="0" collapsed="false">
      <c r="A34" s="8"/>
      <c r="B34" s="8"/>
      <c r="C34" s="8"/>
      <c r="D34" s="8"/>
      <c r="E34" s="17"/>
      <c r="F34" s="27"/>
      <c r="G34" s="27"/>
      <c r="H34" s="8"/>
      <c r="I34" s="17"/>
      <c r="J34" s="27"/>
      <c r="K34" s="28" t="n">
        <f aca="false">IF(C34="",0,IFERROR(INDEX('Asset Classes'!$B$6:$B$20,MATCH(C34,'Asset Classes'!$A$6:$A$20,0)),0))</f>
        <v>0</v>
      </c>
      <c r="L34" s="29" t="n">
        <f aca="false">IF(C34="",0,IFERROR(INDEX('Asset Classes'!$C$6:$C$20,MATCH(C34,'Asset Classes'!$A$6:$A$20,0)),0))</f>
        <v>0</v>
      </c>
      <c r="M34" s="11" t="str">
        <f aca="false">IF(C34="","",IFERROR(INDEX('Asset Classes'!$D$6:$D$20,MATCH(C34,'Asset Classes'!$A$6:$A$20,0)),0))</f>
        <v/>
      </c>
      <c r="N34" s="30" t="n">
        <f aca="false">N(F34)*Settings!$C$8</f>
        <v>0</v>
      </c>
      <c r="O34" s="30" t="n">
        <f aca="false">IF(N(F34)=0,0,IF(E34&lt;Settings!$C$5,F34-N(G34),0))</f>
        <v>0</v>
      </c>
      <c r="P34" s="30" t="n">
        <f aca="false">IF(N(F34)=0,0,IF(AND(E34&gt;=Settings!$C$5,E34&lt;=Settings!$C$6),F34,0))</f>
        <v>0</v>
      </c>
      <c r="Q34" s="19" t="n">
        <f aca="false">IF(OR(N(F34)=0,K34=0),0,MAX(0,MIN(IF(I34="",Settings!$C$6,I34),Settings!$C$6,EDATE(E34,K34*12)-1)-MAX(E34,Settings!$C$5)+1))</f>
        <v>0</v>
      </c>
      <c r="R34" s="30" t="n">
        <f aca="false">IF(OR(N(F34)=0,K34=0),0,MIN(MAX(0,F34-N(G34)-N34),IF(H34="WDV",(F34-N(G34))*L34,(F34-N34)/K34)*Q34/Settings!$C$7))</f>
        <v>0</v>
      </c>
      <c r="S34" s="30" t="n">
        <f aca="false">N(G34)+R34</f>
        <v>0</v>
      </c>
      <c r="T34" s="30" t="n">
        <f aca="false">N(F34)-S34</f>
        <v>0</v>
      </c>
      <c r="U34" s="10" t="str">
        <f aca="false">IF(I34="","No",IF(AND(I34&gt;=Settings!$C$5,I34&lt;=Settings!$C$6),"Yes","No"))</f>
        <v>No</v>
      </c>
      <c r="V34" s="30" t="n">
        <f aca="false">IF(U34="Yes",N(J34)-T34,0)</f>
        <v>0</v>
      </c>
      <c r="W34" s="30" t="n">
        <f aca="false">IF(U34="Yes",0,N(F34))</f>
        <v>0</v>
      </c>
      <c r="X34" s="30" t="n">
        <f aca="false">IF(U34="Yes",0,S34)</f>
        <v>0</v>
      </c>
      <c r="Y34" s="30" t="n">
        <f aca="false">W34-X34</f>
        <v>0</v>
      </c>
      <c r="Z34" s="19" t="n">
        <f aca="false">IF(P34=0,0,Settings!$C$6-E34+1)</f>
        <v>0</v>
      </c>
      <c r="AA34" s="30" t="n">
        <f aca="false">IF(AND(P34&gt;0,Z34&gt;=180),P34,0)</f>
        <v>0</v>
      </c>
      <c r="AB34" s="30" t="n">
        <f aca="false">IF(AND(P34&gt;0,Z34&lt;180),P34,0)</f>
        <v>0</v>
      </c>
      <c r="AC34" s="30" t="n">
        <f aca="false">IF(U34="Yes",N(J34),0)</f>
        <v>0</v>
      </c>
      <c r="AD34" s="10" t="str">
        <f aca="false">IF(A34="","",IF(AND(C34&lt;&gt;"",K34=0),"Class not in Asset Classes",IF(AND(H34&lt;&gt;"SLM",H34&lt;&gt;"WDV"),"Pick SLM or WDV",IF(E34&gt;Settings!$C$6,"Put to use after year end",IF(AND(I34&lt;&gt;"",I34&lt;Settings!$C$5),"Sold before this year - remove",IF(N(G34)&gt;N(F34),"Opening depreciation &gt; cost","OK"))))))</f>
        <v/>
      </c>
    </row>
    <row r="35" customFormat="false" ht="15" hidden="false" customHeight="false" outlineLevel="0" collapsed="false">
      <c r="A35" s="8"/>
      <c r="B35" s="8"/>
      <c r="C35" s="8"/>
      <c r="D35" s="8"/>
      <c r="E35" s="17"/>
      <c r="F35" s="27"/>
      <c r="G35" s="27"/>
      <c r="H35" s="8"/>
      <c r="I35" s="17"/>
      <c r="J35" s="27"/>
      <c r="K35" s="28" t="n">
        <f aca="false">IF(C35="",0,IFERROR(INDEX('Asset Classes'!$B$6:$B$20,MATCH(C35,'Asset Classes'!$A$6:$A$20,0)),0))</f>
        <v>0</v>
      </c>
      <c r="L35" s="29" t="n">
        <f aca="false">IF(C35="",0,IFERROR(INDEX('Asset Classes'!$C$6:$C$20,MATCH(C35,'Asset Classes'!$A$6:$A$20,0)),0))</f>
        <v>0</v>
      </c>
      <c r="M35" s="11" t="str">
        <f aca="false">IF(C35="","",IFERROR(INDEX('Asset Classes'!$D$6:$D$20,MATCH(C35,'Asset Classes'!$A$6:$A$20,0)),0))</f>
        <v/>
      </c>
      <c r="N35" s="30" t="n">
        <f aca="false">N(F35)*Settings!$C$8</f>
        <v>0</v>
      </c>
      <c r="O35" s="30" t="n">
        <f aca="false">IF(N(F35)=0,0,IF(E35&lt;Settings!$C$5,F35-N(G35),0))</f>
        <v>0</v>
      </c>
      <c r="P35" s="30" t="n">
        <f aca="false">IF(N(F35)=0,0,IF(AND(E35&gt;=Settings!$C$5,E35&lt;=Settings!$C$6),F35,0))</f>
        <v>0</v>
      </c>
      <c r="Q35" s="19" t="n">
        <f aca="false">IF(OR(N(F35)=0,K35=0),0,MAX(0,MIN(IF(I35="",Settings!$C$6,I35),Settings!$C$6,EDATE(E35,K35*12)-1)-MAX(E35,Settings!$C$5)+1))</f>
        <v>0</v>
      </c>
      <c r="R35" s="30" t="n">
        <f aca="false">IF(OR(N(F35)=0,K35=0),0,MIN(MAX(0,F35-N(G35)-N35),IF(H35="WDV",(F35-N(G35))*L35,(F35-N35)/K35)*Q35/Settings!$C$7))</f>
        <v>0</v>
      </c>
      <c r="S35" s="30" t="n">
        <f aca="false">N(G35)+R35</f>
        <v>0</v>
      </c>
      <c r="T35" s="30" t="n">
        <f aca="false">N(F35)-S35</f>
        <v>0</v>
      </c>
      <c r="U35" s="10" t="str">
        <f aca="false">IF(I35="","No",IF(AND(I35&gt;=Settings!$C$5,I35&lt;=Settings!$C$6),"Yes","No"))</f>
        <v>No</v>
      </c>
      <c r="V35" s="30" t="n">
        <f aca="false">IF(U35="Yes",N(J35)-T35,0)</f>
        <v>0</v>
      </c>
      <c r="W35" s="30" t="n">
        <f aca="false">IF(U35="Yes",0,N(F35))</f>
        <v>0</v>
      </c>
      <c r="X35" s="30" t="n">
        <f aca="false">IF(U35="Yes",0,S35)</f>
        <v>0</v>
      </c>
      <c r="Y35" s="30" t="n">
        <f aca="false">W35-X35</f>
        <v>0</v>
      </c>
      <c r="Z35" s="19" t="n">
        <f aca="false">IF(P35=0,0,Settings!$C$6-E35+1)</f>
        <v>0</v>
      </c>
      <c r="AA35" s="30" t="n">
        <f aca="false">IF(AND(P35&gt;0,Z35&gt;=180),P35,0)</f>
        <v>0</v>
      </c>
      <c r="AB35" s="30" t="n">
        <f aca="false">IF(AND(P35&gt;0,Z35&lt;180),P35,0)</f>
        <v>0</v>
      </c>
      <c r="AC35" s="30" t="n">
        <f aca="false">IF(U35="Yes",N(J35),0)</f>
        <v>0</v>
      </c>
      <c r="AD35" s="10" t="str">
        <f aca="false">IF(A35="","",IF(AND(C35&lt;&gt;"",K35=0),"Class not in Asset Classes",IF(AND(H35&lt;&gt;"SLM",H35&lt;&gt;"WDV"),"Pick SLM or WDV",IF(E35&gt;Settings!$C$6,"Put to use after year end",IF(AND(I35&lt;&gt;"",I35&lt;Settings!$C$5),"Sold before this year - remove",IF(N(G35)&gt;N(F35),"Opening depreciation &gt; cost","OK"))))))</f>
        <v/>
      </c>
    </row>
    <row r="36" customFormat="false" ht="15" hidden="false" customHeight="false" outlineLevel="0" collapsed="false">
      <c r="A36" s="8"/>
      <c r="B36" s="8"/>
      <c r="C36" s="8"/>
      <c r="D36" s="8"/>
      <c r="E36" s="17"/>
      <c r="F36" s="27"/>
      <c r="G36" s="27"/>
      <c r="H36" s="8"/>
      <c r="I36" s="17"/>
      <c r="J36" s="27"/>
      <c r="K36" s="28" t="n">
        <f aca="false">IF(C36="",0,IFERROR(INDEX('Asset Classes'!$B$6:$B$20,MATCH(C36,'Asset Classes'!$A$6:$A$20,0)),0))</f>
        <v>0</v>
      </c>
      <c r="L36" s="29" t="n">
        <f aca="false">IF(C36="",0,IFERROR(INDEX('Asset Classes'!$C$6:$C$20,MATCH(C36,'Asset Classes'!$A$6:$A$20,0)),0))</f>
        <v>0</v>
      </c>
      <c r="M36" s="11" t="str">
        <f aca="false">IF(C36="","",IFERROR(INDEX('Asset Classes'!$D$6:$D$20,MATCH(C36,'Asset Classes'!$A$6:$A$20,0)),0))</f>
        <v/>
      </c>
      <c r="N36" s="30" t="n">
        <f aca="false">N(F36)*Settings!$C$8</f>
        <v>0</v>
      </c>
      <c r="O36" s="30" t="n">
        <f aca="false">IF(N(F36)=0,0,IF(E36&lt;Settings!$C$5,F36-N(G36),0))</f>
        <v>0</v>
      </c>
      <c r="P36" s="30" t="n">
        <f aca="false">IF(N(F36)=0,0,IF(AND(E36&gt;=Settings!$C$5,E36&lt;=Settings!$C$6),F36,0))</f>
        <v>0</v>
      </c>
      <c r="Q36" s="19" t="n">
        <f aca="false">IF(OR(N(F36)=0,K36=0),0,MAX(0,MIN(IF(I36="",Settings!$C$6,I36),Settings!$C$6,EDATE(E36,K36*12)-1)-MAX(E36,Settings!$C$5)+1))</f>
        <v>0</v>
      </c>
      <c r="R36" s="30" t="n">
        <f aca="false">IF(OR(N(F36)=0,K36=0),0,MIN(MAX(0,F36-N(G36)-N36),IF(H36="WDV",(F36-N(G36))*L36,(F36-N36)/K36)*Q36/Settings!$C$7))</f>
        <v>0</v>
      </c>
      <c r="S36" s="30" t="n">
        <f aca="false">N(G36)+R36</f>
        <v>0</v>
      </c>
      <c r="T36" s="30" t="n">
        <f aca="false">N(F36)-S36</f>
        <v>0</v>
      </c>
      <c r="U36" s="10" t="str">
        <f aca="false">IF(I36="","No",IF(AND(I36&gt;=Settings!$C$5,I36&lt;=Settings!$C$6),"Yes","No"))</f>
        <v>No</v>
      </c>
      <c r="V36" s="30" t="n">
        <f aca="false">IF(U36="Yes",N(J36)-T36,0)</f>
        <v>0</v>
      </c>
      <c r="W36" s="30" t="n">
        <f aca="false">IF(U36="Yes",0,N(F36))</f>
        <v>0</v>
      </c>
      <c r="X36" s="30" t="n">
        <f aca="false">IF(U36="Yes",0,S36)</f>
        <v>0</v>
      </c>
      <c r="Y36" s="30" t="n">
        <f aca="false">W36-X36</f>
        <v>0</v>
      </c>
      <c r="Z36" s="19" t="n">
        <f aca="false">IF(P36=0,0,Settings!$C$6-E36+1)</f>
        <v>0</v>
      </c>
      <c r="AA36" s="30" t="n">
        <f aca="false">IF(AND(P36&gt;0,Z36&gt;=180),P36,0)</f>
        <v>0</v>
      </c>
      <c r="AB36" s="30" t="n">
        <f aca="false">IF(AND(P36&gt;0,Z36&lt;180),P36,0)</f>
        <v>0</v>
      </c>
      <c r="AC36" s="30" t="n">
        <f aca="false">IF(U36="Yes",N(J36),0)</f>
        <v>0</v>
      </c>
      <c r="AD36" s="10" t="str">
        <f aca="false">IF(A36="","",IF(AND(C36&lt;&gt;"",K36=0),"Class not in Asset Classes",IF(AND(H36&lt;&gt;"SLM",H36&lt;&gt;"WDV"),"Pick SLM or WDV",IF(E36&gt;Settings!$C$6,"Put to use after year end",IF(AND(I36&lt;&gt;"",I36&lt;Settings!$C$5),"Sold before this year - remove",IF(N(G36)&gt;N(F36),"Opening depreciation &gt; cost","OK"))))))</f>
        <v/>
      </c>
    </row>
    <row r="37" customFormat="false" ht="15" hidden="false" customHeight="false" outlineLevel="0" collapsed="false">
      <c r="A37" s="8"/>
      <c r="B37" s="8"/>
      <c r="C37" s="8"/>
      <c r="D37" s="8"/>
      <c r="E37" s="17"/>
      <c r="F37" s="27"/>
      <c r="G37" s="27"/>
      <c r="H37" s="8"/>
      <c r="I37" s="17"/>
      <c r="J37" s="27"/>
      <c r="K37" s="28" t="n">
        <f aca="false">IF(C37="",0,IFERROR(INDEX('Asset Classes'!$B$6:$B$20,MATCH(C37,'Asset Classes'!$A$6:$A$20,0)),0))</f>
        <v>0</v>
      </c>
      <c r="L37" s="29" t="n">
        <f aca="false">IF(C37="",0,IFERROR(INDEX('Asset Classes'!$C$6:$C$20,MATCH(C37,'Asset Classes'!$A$6:$A$20,0)),0))</f>
        <v>0</v>
      </c>
      <c r="M37" s="11" t="str">
        <f aca="false">IF(C37="","",IFERROR(INDEX('Asset Classes'!$D$6:$D$20,MATCH(C37,'Asset Classes'!$A$6:$A$20,0)),0))</f>
        <v/>
      </c>
      <c r="N37" s="30" t="n">
        <f aca="false">N(F37)*Settings!$C$8</f>
        <v>0</v>
      </c>
      <c r="O37" s="30" t="n">
        <f aca="false">IF(N(F37)=0,0,IF(E37&lt;Settings!$C$5,F37-N(G37),0))</f>
        <v>0</v>
      </c>
      <c r="P37" s="30" t="n">
        <f aca="false">IF(N(F37)=0,0,IF(AND(E37&gt;=Settings!$C$5,E37&lt;=Settings!$C$6),F37,0))</f>
        <v>0</v>
      </c>
      <c r="Q37" s="19" t="n">
        <f aca="false">IF(OR(N(F37)=0,K37=0),0,MAX(0,MIN(IF(I37="",Settings!$C$6,I37),Settings!$C$6,EDATE(E37,K37*12)-1)-MAX(E37,Settings!$C$5)+1))</f>
        <v>0</v>
      </c>
      <c r="R37" s="30" t="n">
        <f aca="false">IF(OR(N(F37)=0,K37=0),0,MIN(MAX(0,F37-N(G37)-N37),IF(H37="WDV",(F37-N(G37))*L37,(F37-N37)/K37)*Q37/Settings!$C$7))</f>
        <v>0</v>
      </c>
      <c r="S37" s="30" t="n">
        <f aca="false">N(G37)+R37</f>
        <v>0</v>
      </c>
      <c r="T37" s="30" t="n">
        <f aca="false">N(F37)-S37</f>
        <v>0</v>
      </c>
      <c r="U37" s="10" t="str">
        <f aca="false">IF(I37="","No",IF(AND(I37&gt;=Settings!$C$5,I37&lt;=Settings!$C$6),"Yes","No"))</f>
        <v>No</v>
      </c>
      <c r="V37" s="30" t="n">
        <f aca="false">IF(U37="Yes",N(J37)-T37,0)</f>
        <v>0</v>
      </c>
      <c r="W37" s="30" t="n">
        <f aca="false">IF(U37="Yes",0,N(F37))</f>
        <v>0</v>
      </c>
      <c r="X37" s="30" t="n">
        <f aca="false">IF(U37="Yes",0,S37)</f>
        <v>0</v>
      </c>
      <c r="Y37" s="30" t="n">
        <f aca="false">W37-X37</f>
        <v>0</v>
      </c>
      <c r="Z37" s="19" t="n">
        <f aca="false">IF(P37=0,0,Settings!$C$6-E37+1)</f>
        <v>0</v>
      </c>
      <c r="AA37" s="30" t="n">
        <f aca="false">IF(AND(P37&gt;0,Z37&gt;=180),P37,0)</f>
        <v>0</v>
      </c>
      <c r="AB37" s="30" t="n">
        <f aca="false">IF(AND(P37&gt;0,Z37&lt;180),P37,0)</f>
        <v>0</v>
      </c>
      <c r="AC37" s="30" t="n">
        <f aca="false">IF(U37="Yes",N(J37),0)</f>
        <v>0</v>
      </c>
      <c r="AD37" s="10" t="str">
        <f aca="false">IF(A37="","",IF(AND(C37&lt;&gt;"",K37=0),"Class not in Asset Classes",IF(AND(H37&lt;&gt;"SLM",H37&lt;&gt;"WDV"),"Pick SLM or WDV",IF(E37&gt;Settings!$C$6,"Put to use after year end",IF(AND(I37&lt;&gt;"",I37&lt;Settings!$C$5),"Sold before this year - remove",IF(N(G37)&gt;N(F37),"Opening depreciation &gt; cost","OK"))))))</f>
        <v/>
      </c>
    </row>
    <row r="38" customFormat="false" ht="15" hidden="false" customHeight="false" outlineLevel="0" collapsed="false">
      <c r="A38" s="8"/>
      <c r="B38" s="8"/>
      <c r="C38" s="8"/>
      <c r="D38" s="8"/>
      <c r="E38" s="17"/>
      <c r="F38" s="27"/>
      <c r="G38" s="27"/>
      <c r="H38" s="8"/>
      <c r="I38" s="17"/>
      <c r="J38" s="27"/>
      <c r="K38" s="28" t="n">
        <f aca="false">IF(C38="",0,IFERROR(INDEX('Asset Classes'!$B$6:$B$20,MATCH(C38,'Asset Classes'!$A$6:$A$20,0)),0))</f>
        <v>0</v>
      </c>
      <c r="L38" s="29" t="n">
        <f aca="false">IF(C38="",0,IFERROR(INDEX('Asset Classes'!$C$6:$C$20,MATCH(C38,'Asset Classes'!$A$6:$A$20,0)),0))</f>
        <v>0</v>
      </c>
      <c r="M38" s="11" t="str">
        <f aca="false">IF(C38="","",IFERROR(INDEX('Asset Classes'!$D$6:$D$20,MATCH(C38,'Asset Classes'!$A$6:$A$20,0)),0))</f>
        <v/>
      </c>
      <c r="N38" s="30" t="n">
        <f aca="false">N(F38)*Settings!$C$8</f>
        <v>0</v>
      </c>
      <c r="O38" s="30" t="n">
        <f aca="false">IF(N(F38)=0,0,IF(E38&lt;Settings!$C$5,F38-N(G38),0))</f>
        <v>0</v>
      </c>
      <c r="P38" s="30" t="n">
        <f aca="false">IF(N(F38)=0,0,IF(AND(E38&gt;=Settings!$C$5,E38&lt;=Settings!$C$6),F38,0))</f>
        <v>0</v>
      </c>
      <c r="Q38" s="19" t="n">
        <f aca="false">IF(OR(N(F38)=0,K38=0),0,MAX(0,MIN(IF(I38="",Settings!$C$6,I38),Settings!$C$6,EDATE(E38,K38*12)-1)-MAX(E38,Settings!$C$5)+1))</f>
        <v>0</v>
      </c>
      <c r="R38" s="30" t="n">
        <f aca="false">IF(OR(N(F38)=0,K38=0),0,MIN(MAX(0,F38-N(G38)-N38),IF(H38="WDV",(F38-N(G38))*L38,(F38-N38)/K38)*Q38/Settings!$C$7))</f>
        <v>0</v>
      </c>
      <c r="S38" s="30" t="n">
        <f aca="false">N(G38)+R38</f>
        <v>0</v>
      </c>
      <c r="T38" s="30" t="n">
        <f aca="false">N(F38)-S38</f>
        <v>0</v>
      </c>
      <c r="U38" s="10" t="str">
        <f aca="false">IF(I38="","No",IF(AND(I38&gt;=Settings!$C$5,I38&lt;=Settings!$C$6),"Yes","No"))</f>
        <v>No</v>
      </c>
      <c r="V38" s="30" t="n">
        <f aca="false">IF(U38="Yes",N(J38)-T38,0)</f>
        <v>0</v>
      </c>
      <c r="W38" s="30" t="n">
        <f aca="false">IF(U38="Yes",0,N(F38))</f>
        <v>0</v>
      </c>
      <c r="X38" s="30" t="n">
        <f aca="false">IF(U38="Yes",0,S38)</f>
        <v>0</v>
      </c>
      <c r="Y38" s="30" t="n">
        <f aca="false">W38-X38</f>
        <v>0</v>
      </c>
      <c r="Z38" s="19" t="n">
        <f aca="false">IF(P38=0,0,Settings!$C$6-E38+1)</f>
        <v>0</v>
      </c>
      <c r="AA38" s="30" t="n">
        <f aca="false">IF(AND(P38&gt;0,Z38&gt;=180),P38,0)</f>
        <v>0</v>
      </c>
      <c r="AB38" s="30" t="n">
        <f aca="false">IF(AND(P38&gt;0,Z38&lt;180),P38,0)</f>
        <v>0</v>
      </c>
      <c r="AC38" s="30" t="n">
        <f aca="false">IF(U38="Yes",N(J38),0)</f>
        <v>0</v>
      </c>
      <c r="AD38" s="10" t="str">
        <f aca="false">IF(A38="","",IF(AND(C38&lt;&gt;"",K38=0),"Class not in Asset Classes",IF(AND(H38&lt;&gt;"SLM",H38&lt;&gt;"WDV"),"Pick SLM or WDV",IF(E38&gt;Settings!$C$6,"Put to use after year end",IF(AND(I38&lt;&gt;"",I38&lt;Settings!$C$5),"Sold before this year - remove",IF(N(G38)&gt;N(F38),"Opening depreciation &gt; cost","OK"))))))</f>
        <v/>
      </c>
    </row>
    <row r="39" customFormat="false" ht="15" hidden="false" customHeight="false" outlineLevel="0" collapsed="false">
      <c r="A39" s="8"/>
      <c r="B39" s="8"/>
      <c r="C39" s="8"/>
      <c r="D39" s="8"/>
      <c r="E39" s="17"/>
      <c r="F39" s="27"/>
      <c r="G39" s="27"/>
      <c r="H39" s="8"/>
      <c r="I39" s="17"/>
      <c r="J39" s="27"/>
      <c r="K39" s="28" t="n">
        <f aca="false">IF(C39="",0,IFERROR(INDEX('Asset Classes'!$B$6:$B$20,MATCH(C39,'Asset Classes'!$A$6:$A$20,0)),0))</f>
        <v>0</v>
      </c>
      <c r="L39" s="29" t="n">
        <f aca="false">IF(C39="",0,IFERROR(INDEX('Asset Classes'!$C$6:$C$20,MATCH(C39,'Asset Classes'!$A$6:$A$20,0)),0))</f>
        <v>0</v>
      </c>
      <c r="M39" s="11" t="str">
        <f aca="false">IF(C39="","",IFERROR(INDEX('Asset Classes'!$D$6:$D$20,MATCH(C39,'Asset Classes'!$A$6:$A$20,0)),0))</f>
        <v/>
      </c>
      <c r="N39" s="30" t="n">
        <f aca="false">N(F39)*Settings!$C$8</f>
        <v>0</v>
      </c>
      <c r="O39" s="30" t="n">
        <f aca="false">IF(N(F39)=0,0,IF(E39&lt;Settings!$C$5,F39-N(G39),0))</f>
        <v>0</v>
      </c>
      <c r="P39" s="30" t="n">
        <f aca="false">IF(N(F39)=0,0,IF(AND(E39&gt;=Settings!$C$5,E39&lt;=Settings!$C$6),F39,0))</f>
        <v>0</v>
      </c>
      <c r="Q39" s="19" t="n">
        <f aca="false">IF(OR(N(F39)=0,K39=0),0,MAX(0,MIN(IF(I39="",Settings!$C$6,I39),Settings!$C$6,EDATE(E39,K39*12)-1)-MAX(E39,Settings!$C$5)+1))</f>
        <v>0</v>
      </c>
      <c r="R39" s="30" t="n">
        <f aca="false">IF(OR(N(F39)=0,K39=0),0,MIN(MAX(0,F39-N(G39)-N39),IF(H39="WDV",(F39-N(G39))*L39,(F39-N39)/K39)*Q39/Settings!$C$7))</f>
        <v>0</v>
      </c>
      <c r="S39" s="30" t="n">
        <f aca="false">N(G39)+R39</f>
        <v>0</v>
      </c>
      <c r="T39" s="30" t="n">
        <f aca="false">N(F39)-S39</f>
        <v>0</v>
      </c>
      <c r="U39" s="10" t="str">
        <f aca="false">IF(I39="","No",IF(AND(I39&gt;=Settings!$C$5,I39&lt;=Settings!$C$6),"Yes","No"))</f>
        <v>No</v>
      </c>
      <c r="V39" s="30" t="n">
        <f aca="false">IF(U39="Yes",N(J39)-T39,0)</f>
        <v>0</v>
      </c>
      <c r="W39" s="30" t="n">
        <f aca="false">IF(U39="Yes",0,N(F39))</f>
        <v>0</v>
      </c>
      <c r="X39" s="30" t="n">
        <f aca="false">IF(U39="Yes",0,S39)</f>
        <v>0</v>
      </c>
      <c r="Y39" s="30" t="n">
        <f aca="false">W39-X39</f>
        <v>0</v>
      </c>
      <c r="Z39" s="19" t="n">
        <f aca="false">IF(P39=0,0,Settings!$C$6-E39+1)</f>
        <v>0</v>
      </c>
      <c r="AA39" s="30" t="n">
        <f aca="false">IF(AND(P39&gt;0,Z39&gt;=180),P39,0)</f>
        <v>0</v>
      </c>
      <c r="AB39" s="30" t="n">
        <f aca="false">IF(AND(P39&gt;0,Z39&lt;180),P39,0)</f>
        <v>0</v>
      </c>
      <c r="AC39" s="30" t="n">
        <f aca="false">IF(U39="Yes",N(J39),0)</f>
        <v>0</v>
      </c>
      <c r="AD39" s="10" t="str">
        <f aca="false">IF(A39="","",IF(AND(C39&lt;&gt;"",K39=0),"Class not in Asset Classes",IF(AND(H39&lt;&gt;"SLM",H39&lt;&gt;"WDV"),"Pick SLM or WDV",IF(E39&gt;Settings!$C$6,"Put to use after year end",IF(AND(I39&lt;&gt;"",I39&lt;Settings!$C$5),"Sold before this year - remove",IF(N(G39)&gt;N(F39),"Opening depreciation &gt; cost","OK"))))))</f>
        <v/>
      </c>
    </row>
    <row r="40" customFormat="false" ht="15" hidden="false" customHeight="false" outlineLevel="0" collapsed="false">
      <c r="A40" s="8"/>
      <c r="B40" s="8"/>
      <c r="C40" s="8"/>
      <c r="D40" s="8"/>
      <c r="E40" s="17"/>
      <c r="F40" s="27"/>
      <c r="G40" s="27"/>
      <c r="H40" s="8"/>
      <c r="I40" s="17"/>
      <c r="J40" s="27"/>
      <c r="K40" s="28" t="n">
        <f aca="false">IF(C40="",0,IFERROR(INDEX('Asset Classes'!$B$6:$B$20,MATCH(C40,'Asset Classes'!$A$6:$A$20,0)),0))</f>
        <v>0</v>
      </c>
      <c r="L40" s="29" t="n">
        <f aca="false">IF(C40="",0,IFERROR(INDEX('Asset Classes'!$C$6:$C$20,MATCH(C40,'Asset Classes'!$A$6:$A$20,0)),0))</f>
        <v>0</v>
      </c>
      <c r="M40" s="11" t="str">
        <f aca="false">IF(C40="","",IFERROR(INDEX('Asset Classes'!$D$6:$D$20,MATCH(C40,'Asset Classes'!$A$6:$A$20,0)),0))</f>
        <v/>
      </c>
      <c r="N40" s="30" t="n">
        <f aca="false">N(F40)*Settings!$C$8</f>
        <v>0</v>
      </c>
      <c r="O40" s="30" t="n">
        <f aca="false">IF(N(F40)=0,0,IF(E40&lt;Settings!$C$5,F40-N(G40),0))</f>
        <v>0</v>
      </c>
      <c r="P40" s="30" t="n">
        <f aca="false">IF(N(F40)=0,0,IF(AND(E40&gt;=Settings!$C$5,E40&lt;=Settings!$C$6),F40,0))</f>
        <v>0</v>
      </c>
      <c r="Q40" s="19" t="n">
        <f aca="false">IF(OR(N(F40)=0,K40=0),0,MAX(0,MIN(IF(I40="",Settings!$C$6,I40),Settings!$C$6,EDATE(E40,K40*12)-1)-MAX(E40,Settings!$C$5)+1))</f>
        <v>0</v>
      </c>
      <c r="R40" s="30" t="n">
        <f aca="false">IF(OR(N(F40)=0,K40=0),0,MIN(MAX(0,F40-N(G40)-N40),IF(H40="WDV",(F40-N(G40))*L40,(F40-N40)/K40)*Q40/Settings!$C$7))</f>
        <v>0</v>
      </c>
      <c r="S40" s="30" t="n">
        <f aca="false">N(G40)+R40</f>
        <v>0</v>
      </c>
      <c r="T40" s="30" t="n">
        <f aca="false">N(F40)-S40</f>
        <v>0</v>
      </c>
      <c r="U40" s="10" t="str">
        <f aca="false">IF(I40="","No",IF(AND(I40&gt;=Settings!$C$5,I40&lt;=Settings!$C$6),"Yes","No"))</f>
        <v>No</v>
      </c>
      <c r="V40" s="30" t="n">
        <f aca="false">IF(U40="Yes",N(J40)-T40,0)</f>
        <v>0</v>
      </c>
      <c r="W40" s="30" t="n">
        <f aca="false">IF(U40="Yes",0,N(F40))</f>
        <v>0</v>
      </c>
      <c r="X40" s="30" t="n">
        <f aca="false">IF(U40="Yes",0,S40)</f>
        <v>0</v>
      </c>
      <c r="Y40" s="30" t="n">
        <f aca="false">W40-X40</f>
        <v>0</v>
      </c>
      <c r="Z40" s="19" t="n">
        <f aca="false">IF(P40=0,0,Settings!$C$6-E40+1)</f>
        <v>0</v>
      </c>
      <c r="AA40" s="30" t="n">
        <f aca="false">IF(AND(P40&gt;0,Z40&gt;=180),P40,0)</f>
        <v>0</v>
      </c>
      <c r="AB40" s="30" t="n">
        <f aca="false">IF(AND(P40&gt;0,Z40&lt;180),P40,0)</f>
        <v>0</v>
      </c>
      <c r="AC40" s="30" t="n">
        <f aca="false">IF(U40="Yes",N(J40),0)</f>
        <v>0</v>
      </c>
      <c r="AD40" s="10" t="str">
        <f aca="false">IF(A40="","",IF(AND(C40&lt;&gt;"",K40=0),"Class not in Asset Classes",IF(AND(H40&lt;&gt;"SLM",H40&lt;&gt;"WDV"),"Pick SLM or WDV",IF(E40&gt;Settings!$C$6,"Put to use after year end",IF(AND(I40&lt;&gt;"",I40&lt;Settings!$C$5),"Sold before this year - remove",IF(N(G40)&gt;N(F40),"Opening depreciation &gt; cost","OK"))))))</f>
        <v/>
      </c>
    </row>
    <row r="41" customFormat="false" ht="15" hidden="false" customHeight="false" outlineLevel="0" collapsed="false">
      <c r="A41" s="8"/>
      <c r="B41" s="8"/>
      <c r="C41" s="8"/>
      <c r="D41" s="8"/>
      <c r="E41" s="17"/>
      <c r="F41" s="27"/>
      <c r="G41" s="27"/>
      <c r="H41" s="8"/>
      <c r="I41" s="17"/>
      <c r="J41" s="27"/>
      <c r="K41" s="28" t="n">
        <f aca="false">IF(C41="",0,IFERROR(INDEX('Asset Classes'!$B$6:$B$20,MATCH(C41,'Asset Classes'!$A$6:$A$20,0)),0))</f>
        <v>0</v>
      </c>
      <c r="L41" s="29" t="n">
        <f aca="false">IF(C41="",0,IFERROR(INDEX('Asset Classes'!$C$6:$C$20,MATCH(C41,'Asset Classes'!$A$6:$A$20,0)),0))</f>
        <v>0</v>
      </c>
      <c r="M41" s="11" t="str">
        <f aca="false">IF(C41="","",IFERROR(INDEX('Asset Classes'!$D$6:$D$20,MATCH(C41,'Asset Classes'!$A$6:$A$20,0)),0))</f>
        <v/>
      </c>
      <c r="N41" s="30" t="n">
        <f aca="false">N(F41)*Settings!$C$8</f>
        <v>0</v>
      </c>
      <c r="O41" s="30" t="n">
        <f aca="false">IF(N(F41)=0,0,IF(E41&lt;Settings!$C$5,F41-N(G41),0))</f>
        <v>0</v>
      </c>
      <c r="P41" s="30" t="n">
        <f aca="false">IF(N(F41)=0,0,IF(AND(E41&gt;=Settings!$C$5,E41&lt;=Settings!$C$6),F41,0))</f>
        <v>0</v>
      </c>
      <c r="Q41" s="19" t="n">
        <f aca="false">IF(OR(N(F41)=0,K41=0),0,MAX(0,MIN(IF(I41="",Settings!$C$6,I41),Settings!$C$6,EDATE(E41,K41*12)-1)-MAX(E41,Settings!$C$5)+1))</f>
        <v>0</v>
      </c>
      <c r="R41" s="30" t="n">
        <f aca="false">IF(OR(N(F41)=0,K41=0),0,MIN(MAX(0,F41-N(G41)-N41),IF(H41="WDV",(F41-N(G41))*L41,(F41-N41)/K41)*Q41/Settings!$C$7))</f>
        <v>0</v>
      </c>
      <c r="S41" s="30" t="n">
        <f aca="false">N(G41)+R41</f>
        <v>0</v>
      </c>
      <c r="T41" s="30" t="n">
        <f aca="false">N(F41)-S41</f>
        <v>0</v>
      </c>
      <c r="U41" s="10" t="str">
        <f aca="false">IF(I41="","No",IF(AND(I41&gt;=Settings!$C$5,I41&lt;=Settings!$C$6),"Yes","No"))</f>
        <v>No</v>
      </c>
      <c r="V41" s="30" t="n">
        <f aca="false">IF(U41="Yes",N(J41)-T41,0)</f>
        <v>0</v>
      </c>
      <c r="W41" s="30" t="n">
        <f aca="false">IF(U41="Yes",0,N(F41))</f>
        <v>0</v>
      </c>
      <c r="X41" s="30" t="n">
        <f aca="false">IF(U41="Yes",0,S41)</f>
        <v>0</v>
      </c>
      <c r="Y41" s="30" t="n">
        <f aca="false">W41-X41</f>
        <v>0</v>
      </c>
      <c r="Z41" s="19" t="n">
        <f aca="false">IF(P41=0,0,Settings!$C$6-E41+1)</f>
        <v>0</v>
      </c>
      <c r="AA41" s="30" t="n">
        <f aca="false">IF(AND(P41&gt;0,Z41&gt;=180),P41,0)</f>
        <v>0</v>
      </c>
      <c r="AB41" s="30" t="n">
        <f aca="false">IF(AND(P41&gt;0,Z41&lt;180),P41,0)</f>
        <v>0</v>
      </c>
      <c r="AC41" s="30" t="n">
        <f aca="false">IF(U41="Yes",N(J41),0)</f>
        <v>0</v>
      </c>
      <c r="AD41" s="10" t="str">
        <f aca="false">IF(A41="","",IF(AND(C41&lt;&gt;"",K41=0),"Class not in Asset Classes",IF(AND(H41&lt;&gt;"SLM",H41&lt;&gt;"WDV"),"Pick SLM or WDV",IF(E41&gt;Settings!$C$6,"Put to use after year end",IF(AND(I41&lt;&gt;"",I41&lt;Settings!$C$5),"Sold before this year - remove",IF(N(G41)&gt;N(F41),"Opening depreciation &gt; cost","OK"))))))</f>
        <v/>
      </c>
    </row>
    <row r="42" customFormat="false" ht="15" hidden="false" customHeight="false" outlineLevel="0" collapsed="false">
      <c r="A42" s="8"/>
      <c r="B42" s="8"/>
      <c r="C42" s="8"/>
      <c r="D42" s="8"/>
      <c r="E42" s="17"/>
      <c r="F42" s="27"/>
      <c r="G42" s="27"/>
      <c r="H42" s="8"/>
      <c r="I42" s="17"/>
      <c r="J42" s="27"/>
      <c r="K42" s="28" t="n">
        <f aca="false">IF(C42="",0,IFERROR(INDEX('Asset Classes'!$B$6:$B$20,MATCH(C42,'Asset Classes'!$A$6:$A$20,0)),0))</f>
        <v>0</v>
      </c>
      <c r="L42" s="29" t="n">
        <f aca="false">IF(C42="",0,IFERROR(INDEX('Asset Classes'!$C$6:$C$20,MATCH(C42,'Asset Classes'!$A$6:$A$20,0)),0))</f>
        <v>0</v>
      </c>
      <c r="M42" s="11" t="str">
        <f aca="false">IF(C42="","",IFERROR(INDEX('Asset Classes'!$D$6:$D$20,MATCH(C42,'Asset Classes'!$A$6:$A$20,0)),0))</f>
        <v/>
      </c>
      <c r="N42" s="30" t="n">
        <f aca="false">N(F42)*Settings!$C$8</f>
        <v>0</v>
      </c>
      <c r="O42" s="30" t="n">
        <f aca="false">IF(N(F42)=0,0,IF(E42&lt;Settings!$C$5,F42-N(G42),0))</f>
        <v>0</v>
      </c>
      <c r="P42" s="30" t="n">
        <f aca="false">IF(N(F42)=0,0,IF(AND(E42&gt;=Settings!$C$5,E42&lt;=Settings!$C$6),F42,0))</f>
        <v>0</v>
      </c>
      <c r="Q42" s="19" t="n">
        <f aca="false">IF(OR(N(F42)=0,K42=0),0,MAX(0,MIN(IF(I42="",Settings!$C$6,I42),Settings!$C$6,EDATE(E42,K42*12)-1)-MAX(E42,Settings!$C$5)+1))</f>
        <v>0</v>
      </c>
      <c r="R42" s="30" t="n">
        <f aca="false">IF(OR(N(F42)=0,K42=0),0,MIN(MAX(0,F42-N(G42)-N42),IF(H42="WDV",(F42-N(G42))*L42,(F42-N42)/K42)*Q42/Settings!$C$7))</f>
        <v>0</v>
      </c>
      <c r="S42" s="30" t="n">
        <f aca="false">N(G42)+R42</f>
        <v>0</v>
      </c>
      <c r="T42" s="30" t="n">
        <f aca="false">N(F42)-S42</f>
        <v>0</v>
      </c>
      <c r="U42" s="10" t="str">
        <f aca="false">IF(I42="","No",IF(AND(I42&gt;=Settings!$C$5,I42&lt;=Settings!$C$6),"Yes","No"))</f>
        <v>No</v>
      </c>
      <c r="V42" s="30" t="n">
        <f aca="false">IF(U42="Yes",N(J42)-T42,0)</f>
        <v>0</v>
      </c>
      <c r="W42" s="30" t="n">
        <f aca="false">IF(U42="Yes",0,N(F42))</f>
        <v>0</v>
      </c>
      <c r="X42" s="30" t="n">
        <f aca="false">IF(U42="Yes",0,S42)</f>
        <v>0</v>
      </c>
      <c r="Y42" s="30" t="n">
        <f aca="false">W42-X42</f>
        <v>0</v>
      </c>
      <c r="Z42" s="19" t="n">
        <f aca="false">IF(P42=0,0,Settings!$C$6-E42+1)</f>
        <v>0</v>
      </c>
      <c r="AA42" s="30" t="n">
        <f aca="false">IF(AND(P42&gt;0,Z42&gt;=180),P42,0)</f>
        <v>0</v>
      </c>
      <c r="AB42" s="30" t="n">
        <f aca="false">IF(AND(P42&gt;0,Z42&lt;180),P42,0)</f>
        <v>0</v>
      </c>
      <c r="AC42" s="30" t="n">
        <f aca="false">IF(U42="Yes",N(J42),0)</f>
        <v>0</v>
      </c>
      <c r="AD42" s="10" t="str">
        <f aca="false">IF(A42="","",IF(AND(C42&lt;&gt;"",K42=0),"Class not in Asset Classes",IF(AND(H42&lt;&gt;"SLM",H42&lt;&gt;"WDV"),"Pick SLM or WDV",IF(E42&gt;Settings!$C$6,"Put to use after year end",IF(AND(I42&lt;&gt;"",I42&lt;Settings!$C$5),"Sold before this year - remove",IF(N(G42)&gt;N(F42),"Opening depreciation &gt; cost","OK"))))))</f>
        <v/>
      </c>
    </row>
    <row r="43" customFormat="false" ht="15" hidden="false" customHeight="false" outlineLevel="0" collapsed="false">
      <c r="A43" s="8"/>
      <c r="B43" s="8"/>
      <c r="C43" s="8"/>
      <c r="D43" s="8"/>
      <c r="E43" s="17"/>
      <c r="F43" s="27"/>
      <c r="G43" s="27"/>
      <c r="H43" s="8"/>
      <c r="I43" s="17"/>
      <c r="J43" s="27"/>
      <c r="K43" s="28" t="n">
        <f aca="false">IF(C43="",0,IFERROR(INDEX('Asset Classes'!$B$6:$B$20,MATCH(C43,'Asset Classes'!$A$6:$A$20,0)),0))</f>
        <v>0</v>
      </c>
      <c r="L43" s="29" t="n">
        <f aca="false">IF(C43="",0,IFERROR(INDEX('Asset Classes'!$C$6:$C$20,MATCH(C43,'Asset Classes'!$A$6:$A$20,0)),0))</f>
        <v>0</v>
      </c>
      <c r="M43" s="11" t="str">
        <f aca="false">IF(C43="","",IFERROR(INDEX('Asset Classes'!$D$6:$D$20,MATCH(C43,'Asset Classes'!$A$6:$A$20,0)),0))</f>
        <v/>
      </c>
      <c r="N43" s="30" t="n">
        <f aca="false">N(F43)*Settings!$C$8</f>
        <v>0</v>
      </c>
      <c r="O43" s="30" t="n">
        <f aca="false">IF(N(F43)=0,0,IF(E43&lt;Settings!$C$5,F43-N(G43),0))</f>
        <v>0</v>
      </c>
      <c r="P43" s="30" t="n">
        <f aca="false">IF(N(F43)=0,0,IF(AND(E43&gt;=Settings!$C$5,E43&lt;=Settings!$C$6),F43,0))</f>
        <v>0</v>
      </c>
      <c r="Q43" s="19" t="n">
        <f aca="false">IF(OR(N(F43)=0,K43=0),0,MAX(0,MIN(IF(I43="",Settings!$C$6,I43),Settings!$C$6,EDATE(E43,K43*12)-1)-MAX(E43,Settings!$C$5)+1))</f>
        <v>0</v>
      </c>
      <c r="R43" s="30" t="n">
        <f aca="false">IF(OR(N(F43)=0,K43=0),0,MIN(MAX(0,F43-N(G43)-N43),IF(H43="WDV",(F43-N(G43))*L43,(F43-N43)/K43)*Q43/Settings!$C$7))</f>
        <v>0</v>
      </c>
      <c r="S43" s="30" t="n">
        <f aca="false">N(G43)+R43</f>
        <v>0</v>
      </c>
      <c r="T43" s="30" t="n">
        <f aca="false">N(F43)-S43</f>
        <v>0</v>
      </c>
      <c r="U43" s="10" t="str">
        <f aca="false">IF(I43="","No",IF(AND(I43&gt;=Settings!$C$5,I43&lt;=Settings!$C$6),"Yes","No"))</f>
        <v>No</v>
      </c>
      <c r="V43" s="30" t="n">
        <f aca="false">IF(U43="Yes",N(J43)-T43,0)</f>
        <v>0</v>
      </c>
      <c r="W43" s="30" t="n">
        <f aca="false">IF(U43="Yes",0,N(F43))</f>
        <v>0</v>
      </c>
      <c r="X43" s="30" t="n">
        <f aca="false">IF(U43="Yes",0,S43)</f>
        <v>0</v>
      </c>
      <c r="Y43" s="30" t="n">
        <f aca="false">W43-X43</f>
        <v>0</v>
      </c>
      <c r="Z43" s="19" t="n">
        <f aca="false">IF(P43=0,0,Settings!$C$6-E43+1)</f>
        <v>0</v>
      </c>
      <c r="AA43" s="30" t="n">
        <f aca="false">IF(AND(P43&gt;0,Z43&gt;=180),P43,0)</f>
        <v>0</v>
      </c>
      <c r="AB43" s="30" t="n">
        <f aca="false">IF(AND(P43&gt;0,Z43&lt;180),P43,0)</f>
        <v>0</v>
      </c>
      <c r="AC43" s="30" t="n">
        <f aca="false">IF(U43="Yes",N(J43),0)</f>
        <v>0</v>
      </c>
      <c r="AD43" s="10" t="str">
        <f aca="false">IF(A43="","",IF(AND(C43&lt;&gt;"",K43=0),"Class not in Asset Classes",IF(AND(H43&lt;&gt;"SLM",H43&lt;&gt;"WDV"),"Pick SLM or WDV",IF(E43&gt;Settings!$C$6,"Put to use after year end",IF(AND(I43&lt;&gt;"",I43&lt;Settings!$C$5),"Sold before this year - remove",IF(N(G43)&gt;N(F43),"Opening depreciation &gt; cost","OK"))))))</f>
        <v/>
      </c>
    </row>
    <row r="44" customFormat="false" ht="15" hidden="false" customHeight="false" outlineLevel="0" collapsed="false">
      <c r="A44" s="8"/>
      <c r="B44" s="8"/>
      <c r="C44" s="8"/>
      <c r="D44" s="8"/>
      <c r="E44" s="17"/>
      <c r="F44" s="27"/>
      <c r="G44" s="27"/>
      <c r="H44" s="8"/>
      <c r="I44" s="17"/>
      <c r="J44" s="27"/>
      <c r="K44" s="28" t="n">
        <f aca="false">IF(C44="",0,IFERROR(INDEX('Asset Classes'!$B$6:$B$20,MATCH(C44,'Asset Classes'!$A$6:$A$20,0)),0))</f>
        <v>0</v>
      </c>
      <c r="L44" s="29" t="n">
        <f aca="false">IF(C44="",0,IFERROR(INDEX('Asset Classes'!$C$6:$C$20,MATCH(C44,'Asset Classes'!$A$6:$A$20,0)),0))</f>
        <v>0</v>
      </c>
      <c r="M44" s="11" t="str">
        <f aca="false">IF(C44="","",IFERROR(INDEX('Asset Classes'!$D$6:$D$20,MATCH(C44,'Asset Classes'!$A$6:$A$20,0)),0))</f>
        <v/>
      </c>
      <c r="N44" s="30" t="n">
        <f aca="false">N(F44)*Settings!$C$8</f>
        <v>0</v>
      </c>
      <c r="O44" s="30" t="n">
        <f aca="false">IF(N(F44)=0,0,IF(E44&lt;Settings!$C$5,F44-N(G44),0))</f>
        <v>0</v>
      </c>
      <c r="P44" s="30" t="n">
        <f aca="false">IF(N(F44)=0,0,IF(AND(E44&gt;=Settings!$C$5,E44&lt;=Settings!$C$6),F44,0))</f>
        <v>0</v>
      </c>
      <c r="Q44" s="19" t="n">
        <f aca="false">IF(OR(N(F44)=0,K44=0),0,MAX(0,MIN(IF(I44="",Settings!$C$6,I44),Settings!$C$6,EDATE(E44,K44*12)-1)-MAX(E44,Settings!$C$5)+1))</f>
        <v>0</v>
      </c>
      <c r="R44" s="30" t="n">
        <f aca="false">IF(OR(N(F44)=0,K44=0),0,MIN(MAX(0,F44-N(G44)-N44),IF(H44="WDV",(F44-N(G44))*L44,(F44-N44)/K44)*Q44/Settings!$C$7))</f>
        <v>0</v>
      </c>
      <c r="S44" s="30" t="n">
        <f aca="false">N(G44)+R44</f>
        <v>0</v>
      </c>
      <c r="T44" s="30" t="n">
        <f aca="false">N(F44)-S44</f>
        <v>0</v>
      </c>
      <c r="U44" s="10" t="str">
        <f aca="false">IF(I44="","No",IF(AND(I44&gt;=Settings!$C$5,I44&lt;=Settings!$C$6),"Yes","No"))</f>
        <v>No</v>
      </c>
      <c r="V44" s="30" t="n">
        <f aca="false">IF(U44="Yes",N(J44)-T44,0)</f>
        <v>0</v>
      </c>
      <c r="W44" s="30" t="n">
        <f aca="false">IF(U44="Yes",0,N(F44))</f>
        <v>0</v>
      </c>
      <c r="X44" s="30" t="n">
        <f aca="false">IF(U44="Yes",0,S44)</f>
        <v>0</v>
      </c>
      <c r="Y44" s="30" t="n">
        <f aca="false">W44-X44</f>
        <v>0</v>
      </c>
      <c r="Z44" s="19" t="n">
        <f aca="false">IF(P44=0,0,Settings!$C$6-E44+1)</f>
        <v>0</v>
      </c>
      <c r="AA44" s="30" t="n">
        <f aca="false">IF(AND(P44&gt;0,Z44&gt;=180),P44,0)</f>
        <v>0</v>
      </c>
      <c r="AB44" s="30" t="n">
        <f aca="false">IF(AND(P44&gt;0,Z44&lt;180),P44,0)</f>
        <v>0</v>
      </c>
      <c r="AC44" s="30" t="n">
        <f aca="false">IF(U44="Yes",N(J44),0)</f>
        <v>0</v>
      </c>
      <c r="AD44" s="10" t="str">
        <f aca="false">IF(A44="","",IF(AND(C44&lt;&gt;"",K44=0),"Class not in Asset Classes",IF(AND(H44&lt;&gt;"SLM",H44&lt;&gt;"WDV"),"Pick SLM or WDV",IF(E44&gt;Settings!$C$6,"Put to use after year end",IF(AND(I44&lt;&gt;"",I44&lt;Settings!$C$5),"Sold before this year - remove",IF(N(G44)&gt;N(F44),"Opening depreciation &gt; cost","OK"))))))</f>
        <v/>
      </c>
    </row>
    <row r="45" customFormat="false" ht="15" hidden="false" customHeight="false" outlineLevel="0" collapsed="false">
      <c r="A45" s="8"/>
      <c r="B45" s="8"/>
      <c r="C45" s="8"/>
      <c r="D45" s="8"/>
      <c r="E45" s="17"/>
      <c r="F45" s="27"/>
      <c r="G45" s="27"/>
      <c r="H45" s="8"/>
      <c r="I45" s="17"/>
      <c r="J45" s="27"/>
      <c r="K45" s="28" t="n">
        <f aca="false">IF(C45="",0,IFERROR(INDEX('Asset Classes'!$B$6:$B$20,MATCH(C45,'Asset Classes'!$A$6:$A$20,0)),0))</f>
        <v>0</v>
      </c>
      <c r="L45" s="29" t="n">
        <f aca="false">IF(C45="",0,IFERROR(INDEX('Asset Classes'!$C$6:$C$20,MATCH(C45,'Asset Classes'!$A$6:$A$20,0)),0))</f>
        <v>0</v>
      </c>
      <c r="M45" s="11" t="str">
        <f aca="false">IF(C45="","",IFERROR(INDEX('Asset Classes'!$D$6:$D$20,MATCH(C45,'Asset Classes'!$A$6:$A$20,0)),0))</f>
        <v/>
      </c>
      <c r="N45" s="30" t="n">
        <f aca="false">N(F45)*Settings!$C$8</f>
        <v>0</v>
      </c>
      <c r="O45" s="30" t="n">
        <f aca="false">IF(N(F45)=0,0,IF(E45&lt;Settings!$C$5,F45-N(G45),0))</f>
        <v>0</v>
      </c>
      <c r="P45" s="30" t="n">
        <f aca="false">IF(N(F45)=0,0,IF(AND(E45&gt;=Settings!$C$5,E45&lt;=Settings!$C$6),F45,0))</f>
        <v>0</v>
      </c>
      <c r="Q45" s="19" t="n">
        <f aca="false">IF(OR(N(F45)=0,K45=0),0,MAX(0,MIN(IF(I45="",Settings!$C$6,I45),Settings!$C$6,EDATE(E45,K45*12)-1)-MAX(E45,Settings!$C$5)+1))</f>
        <v>0</v>
      </c>
      <c r="R45" s="30" t="n">
        <f aca="false">IF(OR(N(F45)=0,K45=0),0,MIN(MAX(0,F45-N(G45)-N45),IF(H45="WDV",(F45-N(G45))*L45,(F45-N45)/K45)*Q45/Settings!$C$7))</f>
        <v>0</v>
      </c>
      <c r="S45" s="30" t="n">
        <f aca="false">N(G45)+R45</f>
        <v>0</v>
      </c>
      <c r="T45" s="30" t="n">
        <f aca="false">N(F45)-S45</f>
        <v>0</v>
      </c>
      <c r="U45" s="10" t="str">
        <f aca="false">IF(I45="","No",IF(AND(I45&gt;=Settings!$C$5,I45&lt;=Settings!$C$6),"Yes","No"))</f>
        <v>No</v>
      </c>
      <c r="V45" s="30" t="n">
        <f aca="false">IF(U45="Yes",N(J45)-T45,0)</f>
        <v>0</v>
      </c>
      <c r="W45" s="30" t="n">
        <f aca="false">IF(U45="Yes",0,N(F45))</f>
        <v>0</v>
      </c>
      <c r="X45" s="30" t="n">
        <f aca="false">IF(U45="Yes",0,S45)</f>
        <v>0</v>
      </c>
      <c r="Y45" s="30" t="n">
        <f aca="false">W45-X45</f>
        <v>0</v>
      </c>
      <c r="Z45" s="19" t="n">
        <f aca="false">IF(P45=0,0,Settings!$C$6-E45+1)</f>
        <v>0</v>
      </c>
      <c r="AA45" s="30" t="n">
        <f aca="false">IF(AND(P45&gt;0,Z45&gt;=180),P45,0)</f>
        <v>0</v>
      </c>
      <c r="AB45" s="30" t="n">
        <f aca="false">IF(AND(P45&gt;0,Z45&lt;180),P45,0)</f>
        <v>0</v>
      </c>
      <c r="AC45" s="30" t="n">
        <f aca="false">IF(U45="Yes",N(J45),0)</f>
        <v>0</v>
      </c>
      <c r="AD45" s="10" t="str">
        <f aca="false">IF(A45="","",IF(AND(C45&lt;&gt;"",K45=0),"Class not in Asset Classes",IF(AND(H45&lt;&gt;"SLM",H45&lt;&gt;"WDV"),"Pick SLM or WDV",IF(E45&gt;Settings!$C$6,"Put to use after year end",IF(AND(I45&lt;&gt;"",I45&lt;Settings!$C$5),"Sold before this year - remove",IF(N(G45)&gt;N(F45),"Opening depreciation &gt; cost","OK"))))))</f>
        <v/>
      </c>
    </row>
    <row r="46" customFormat="false" ht="15" hidden="false" customHeight="false" outlineLevel="0" collapsed="false">
      <c r="A46" s="8"/>
      <c r="B46" s="8"/>
      <c r="C46" s="8"/>
      <c r="D46" s="8"/>
      <c r="E46" s="17"/>
      <c r="F46" s="27"/>
      <c r="G46" s="27"/>
      <c r="H46" s="8"/>
      <c r="I46" s="17"/>
      <c r="J46" s="27"/>
      <c r="K46" s="28" t="n">
        <f aca="false">IF(C46="",0,IFERROR(INDEX('Asset Classes'!$B$6:$B$20,MATCH(C46,'Asset Classes'!$A$6:$A$20,0)),0))</f>
        <v>0</v>
      </c>
      <c r="L46" s="29" t="n">
        <f aca="false">IF(C46="",0,IFERROR(INDEX('Asset Classes'!$C$6:$C$20,MATCH(C46,'Asset Classes'!$A$6:$A$20,0)),0))</f>
        <v>0</v>
      </c>
      <c r="M46" s="11" t="str">
        <f aca="false">IF(C46="","",IFERROR(INDEX('Asset Classes'!$D$6:$D$20,MATCH(C46,'Asset Classes'!$A$6:$A$20,0)),0))</f>
        <v/>
      </c>
      <c r="N46" s="30" t="n">
        <f aca="false">N(F46)*Settings!$C$8</f>
        <v>0</v>
      </c>
      <c r="O46" s="30" t="n">
        <f aca="false">IF(N(F46)=0,0,IF(E46&lt;Settings!$C$5,F46-N(G46),0))</f>
        <v>0</v>
      </c>
      <c r="P46" s="30" t="n">
        <f aca="false">IF(N(F46)=0,0,IF(AND(E46&gt;=Settings!$C$5,E46&lt;=Settings!$C$6),F46,0))</f>
        <v>0</v>
      </c>
      <c r="Q46" s="19" t="n">
        <f aca="false">IF(OR(N(F46)=0,K46=0),0,MAX(0,MIN(IF(I46="",Settings!$C$6,I46),Settings!$C$6,EDATE(E46,K46*12)-1)-MAX(E46,Settings!$C$5)+1))</f>
        <v>0</v>
      </c>
      <c r="R46" s="30" t="n">
        <f aca="false">IF(OR(N(F46)=0,K46=0),0,MIN(MAX(0,F46-N(G46)-N46),IF(H46="WDV",(F46-N(G46))*L46,(F46-N46)/K46)*Q46/Settings!$C$7))</f>
        <v>0</v>
      </c>
      <c r="S46" s="30" t="n">
        <f aca="false">N(G46)+R46</f>
        <v>0</v>
      </c>
      <c r="T46" s="30" t="n">
        <f aca="false">N(F46)-S46</f>
        <v>0</v>
      </c>
      <c r="U46" s="10" t="str">
        <f aca="false">IF(I46="","No",IF(AND(I46&gt;=Settings!$C$5,I46&lt;=Settings!$C$6),"Yes","No"))</f>
        <v>No</v>
      </c>
      <c r="V46" s="30" t="n">
        <f aca="false">IF(U46="Yes",N(J46)-T46,0)</f>
        <v>0</v>
      </c>
      <c r="W46" s="30" t="n">
        <f aca="false">IF(U46="Yes",0,N(F46))</f>
        <v>0</v>
      </c>
      <c r="X46" s="30" t="n">
        <f aca="false">IF(U46="Yes",0,S46)</f>
        <v>0</v>
      </c>
      <c r="Y46" s="30" t="n">
        <f aca="false">W46-X46</f>
        <v>0</v>
      </c>
      <c r="Z46" s="19" t="n">
        <f aca="false">IF(P46=0,0,Settings!$C$6-E46+1)</f>
        <v>0</v>
      </c>
      <c r="AA46" s="30" t="n">
        <f aca="false">IF(AND(P46&gt;0,Z46&gt;=180),P46,0)</f>
        <v>0</v>
      </c>
      <c r="AB46" s="30" t="n">
        <f aca="false">IF(AND(P46&gt;0,Z46&lt;180),P46,0)</f>
        <v>0</v>
      </c>
      <c r="AC46" s="30" t="n">
        <f aca="false">IF(U46="Yes",N(J46),0)</f>
        <v>0</v>
      </c>
      <c r="AD46" s="10" t="str">
        <f aca="false">IF(A46="","",IF(AND(C46&lt;&gt;"",K46=0),"Class not in Asset Classes",IF(AND(H46&lt;&gt;"SLM",H46&lt;&gt;"WDV"),"Pick SLM or WDV",IF(E46&gt;Settings!$C$6,"Put to use after year end",IF(AND(I46&lt;&gt;"",I46&lt;Settings!$C$5),"Sold before this year - remove",IF(N(G46)&gt;N(F46),"Opening depreciation &gt; cost","OK"))))))</f>
        <v/>
      </c>
    </row>
    <row r="47" customFormat="false" ht="15" hidden="false" customHeight="false" outlineLevel="0" collapsed="false">
      <c r="A47" s="8"/>
      <c r="B47" s="8"/>
      <c r="C47" s="8"/>
      <c r="D47" s="8"/>
      <c r="E47" s="17"/>
      <c r="F47" s="27"/>
      <c r="G47" s="27"/>
      <c r="H47" s="8"/>
      <c r="I47" s="17"/>
      <c r="J47" s="27"/>
      <c r="K47" s="28" t="n">
        <f aca="false">IF(C47="",0,IFERROR(INDEX('Asset Classes'!$B$6:$B$20,MATCH(C47,'Asset Classes'!$A$6:$A$20,0)),0))</f>
        <v>0</v>
      </c>
      <c r="L47" s="29" t="n">
        <f aca="false">IF(C47="",0,IFERROR(INDEX('Asset Classes'!$C$6:$C$20,MATCH(C47,'Asset Classes'!$A$6:$A$20,0)),0))</f>
        <v>0</v>
      </c>
      <c r="M47" s="11" t="str">
        <f aca="false">IF(C47="","",IFERROR(INDEX('Asset Classes'!$D$6:$D$20,MATCH(C47,'Asset Classes'!$A$6:$A$20,0)),0))</f>
        <v/>
      </c>
      <c r="N47" s="30" t="n">
        <f aca="false">N(F47)*Settings!$C$8</f>
        <v>0</v>
      </c>
      <c r="O47" s="30" t="n">
        <f aca="false">IF(N(F47)=0,0,IF(E47&lt;Settings!$C$5,F47-N(G47),0))</f>
        <v>0</v>
      </c>
      <c r="P47" s="30" t="n">
        <f aca="false">IF(N(F47)=0,0,IF(AND(E47&gt;=Settings!$C$5,E47&lt;=Settings!$C$6),F47,0))</f>
        <v>0</v>
      </c>
      <c r="Q47" s="19" t="n">
        <f aca="false">IF(OR(N(F47)=0,K47=0),0,MAX(0,MIN(IF(I47="",Settings!$C$6,I47),Settings!$C$6,EDATE(E47,K47*12)-1)-MAX(E47,Settings!$C$5)+1))</f>
        <v>0</v>
      </c>
      <c r="R47" s="30" t="n">
        <f aca="false">IF(OR(N(F47)=0,K47=0),0,MIN(MAX(0,F47-N(G47)-N47),IF(H47="WDV",(F47-N(G47))*L47,(F47-N47)/K47)*Q47/Settings!$C$7))</f>
        <v>0</v>
      </c>
      <c r="S47" s="30" t="n">
        <f aca="false">N(G47)+R47</f>
        <v>0</v>
      </c>
      <c r="T47" s="30" t="n">
        <f aca="false">N(F47)-S47</f>
        <v>0</v>
      </c>
      <c r="U47" s="10" t="str">
        <f aca="false">IF(I47="","No",IF(AND(I47&gt;=Settings!$C$5,I47&lt;=Settings!$C$6),"Yes","No"))</f>
        <v>No</v>
      </c>
      <c r="V47" s="30" t="n">
        <f aca="false">IF(U47="Yes",N(J47)-T47,0)</f>
        <v>0</v>
      </c>
      <c r="W47" s="30" t="n">
        <f aca="false">IF(U47="Yes",0,N(F47))</f>
        <v>0</v>
      </c>
      <c r="X47" s="30" t="n">
        <f aca="false">IF(U47="Yes",0,S47)</f>
        <v>0</v>
      </c>
      <c r="Y47" s="30" t="n">
        <f aca="false">W47-X47</f>
        <v>0</v>
      </c>
      <c r="Z47" s="19" t="n">
        <f aca="false">IF(P47=0,0,Settings!$C$6-E47+1)</f>
        <v>0</v>
      </c>
      <c r="AA47" s="30" t="n">
        <f aca="false">IF(AND(P47&gt;0,Z47&gt;=180),P47,0)</f>
        <v>0</v>
      </c>
      <c r="AB47" s="30" t="n">
        <f aca="false">IF(AND(P47&gt;0,Z47&lt;180),P47,0)</f>
        <v>0</v>
      </c>
      <c r="AC47" s="30" t="n">
        <f aca="false">IF(U47="Yes",N(J47),0)</f>
        <v>0</v>
      </c>
      <c r="AD47" s="10" t="str">
        <f aca="false">IF(A47="","",IF(AND(C47&lt;&gt;"",K47=0),"Class not in Asset Classes",IF(AND(H47&lt;&gt;"SLM",H47&lt;&gt;"WDV"),"Pick SLM or WDV",IF(E47&gt;Settings!$C$6,"Put to use after year end",IF(AND(I47&lt;&gt;"",I47&lt;Settings!$C$5),"Sold before this year - remove",IF(N(G47)&gt;N(F47),"Opening depreciation &gt; cost","OK"))))))</f>
        <v/>
      </c>
    </row>
    <row r="48" customFormat="false" ht="15" hidden="false" customHeight="false" outlineLevel="0" collapsed="false">
      <c r="A48" s="8"/>
      <c r="B48" s="8"/>
      <c r="C48" s="8"/>
      <c r="D48" s="8"/>
      <c r="E48" s="17"/>
      <c r="F48" s="27"/>
      <c r="G48" s="27"/>
      <c r="H48" s="8"/>
      <c r="I48" s="17"/>
      <c r="J48" s="27"/>
      <c r="K48" s="28" t="n">
        <f aca="false">IF(C48="",0,IFERROR(INDEX('Asset Classes'!$B$6:$B$20,MATCH(C48,'Asset Classes'!$A$6:$A$20,0)),0))</f>
        <v>0</v>
      </c>
      <c r="L48" s="29" t="n">
        <f aca="false">IF(C48="",0,IFERROR(INDEX('Asset Classes'!$C$6:$C$20,MATCH(C48,'Asset Classes'!$A$6:$A$20,0)),0))</f>
        <v>0</v>
      </c>
      <c r="M48" s="11" t="str">
        <f aca="false">IF(C48="","",IFERROR(INDEX('Asset Classes'!$D$6:$D$20,MATCH(C48,'Asset Classes'!$A$6:$A$20,0)),0))</f>
        <v/>
      </c>
      <c r="N48" s="30" t="n">
        <f aca="false">N(F48)*Settings!$C$8</f>
        <v>0</v>
      </c>
      <c r="O48" s="30" t="n">
        <f aca="false">IF(N(F48)=0,0,IF(E48&lt;Settings!$C$5,F48-N(G48),0))</f>
        <v>0</v>
      </c>
      <c r="P48" s="30" t="n">
        <f aca="false">IF(N(F48)=0,0,IF(AND(E48&gt;=Settings!$C$5,E48&lt;=Settings!$C$6),F48,0))</f>
        <v>0</v>
      </c>
      <c r="Q48" s="19" t="n">
        <f aca="false">IF(OR(N(F48)=0,K48=0),0,MAX(0,MIN(IF(I48="",Settings!$C$6,I48),Settings!$C$6,EDATE(E48,K48*12)-1)-MAX(E48,Settings!$C$5)+1))</f>
        <v>0</v>
      </c>
      <c r="R48" s="30" t="n">
        <f aca="false">IF(OR(N(F48)=0,K48=0),0,MIN(MAX(0,F48-N(G48)-N48),IF(H48="WDV",(F48-N(G48))*L48,(F48-N48)/K48)*Q48/Settings!$C$7))</f>
        <v>0</v>
      </c>
      <c r="S48" s="30" t="n">
        <f aca="false">N(G48)+R48</f>
        <v>0</v>
      </c>
      <c r="T48" s="30" t="n">
        <f aca="false">N(F48)-S48</f>
        <v>0</v>
      </c>
      <c r="U48" s="10" t="str">
        <f aca="false">IF(I48="","No",IF(AND(I48&gt;=Settings!$C$5,I48&lt;=Settings!$C$6),"Yes","No"))</f>
        <v>No</v>
      </c>
      <c r="V48" s="30" t="n">
        <f aca="false">IF(U48="Yes",N(J48)-T48,0)</f>
        <v>0</v>
      </c>
      <c r="W48" s="30" t="n">
        <f aca="false">IF(U48="Yes",0,N(F48))</f>
        <v>0</v>
      </c>
      <c r="X48" s="30" t="n">
        <f aca="false">IF(U48="Yes",0,S48)</f>
        <v>0</v>
      </c>
      <c r="Y48" s="30" t="n">
        <f aca="false">W48-X48</f>
        <v>0</v>
      </c>
      <c r="Z48" s="19" t="n">
        <f aca="false">IF(P48=0,0,Settings!$C$6-E48+1)</f>
        <v>0</v>
      </c>
      <c r="AA48" s="30" t="n">
        <f aca="false">IF(AND(P48&gt;0,Z48&gt;=180),P48,0)</f>
        <v>0</v>
      </c>
      <c r="AB48" s="30" t="n">
        <f aca="false">IF(AND(P48&gt;0,Z48&lt;180),P48,0)</f>
        <v>0</v>
      </c>
      <c r="AC48" s="30" t="n">
        <f aca="false">IF(U48="Yes",N(J48),0)</f>
        <v>0</v>
      </c>
      <c r="AD48" s="10" t="str">
        <f aca="false">IF(A48="","",IF(AND(C48&lt;&gt;"",K48=0),"Class not in Asset Classes",IF(AND(H48&lt;&gt;"SLM",H48&lt;&gt;"WDV"),"Pick SLM or WDV",IF(E48&gt;Settings!$C$6,"Put to use after year end",IF(AND(I48&lt;&gt;"",I48&lt;Settings!$C$5),"Sold before this year - remove",IF(N(G48)&gt;N(F48),"Opening depreciation &gt; cost","OK"))))))</f>
        <v/>
      </c>
    </row>
    <row r="49" customFormat="false" ht="15" hidden="false" customHeight="false" outlineLevel="0" collapsed="false">
      <c r="A49" s="8"/>
      <c r="B49" s="8"/>
      <c r="C49" s="8"/>
      <c r="D49" s="8"/>
      <c r="E49" s="17"/>
      <c r="F49" s="27"/>
      <c r="G49" s="27"/>
      <c r="H49" s="8"/>
      <c r="I49" s="17"/>
      <c r="J49" s="27"/>
      <c r="K49" s="28" t="n">
        <f aca="false">IF(C49="",0,IFERROR(INDEX('Asset Classes'!$B$6:$B$20,MATCH(C49,'Asset Classes'!$A$6:$A$20,0)),0))</f>
        <v>0</v>
      </c>
      <c r="L49" s="29" t="n">
        <f aca="false">IF(C49="",0,IFERROR(INDEX('Asset Classes'!$C$6:$C$20,MATCH(C49,'Asset Classes'!$A$6:$A$20,0)),0))</f>
        <v>0</v>
      </c>
      <c r="M49" s="11" t="str">
        <f aca="false">IF(C49="","",IFERROR(INDEX('Asset Classes'!$D$6:$D$20,MATCH(C49,'Asset Classes'!$A$6:$A$20,0)),0))</f>
        <v/>
      </c>
      <c r="N49" s="30" t="n">
        <f aca="false">N(F49)*Settings!$C$8</f>
        <v>0</v>
      </c>
      <c r="O49" s="30" t="n">
        <f aca="false">IF(N(F49)=0,0,IF(E49&lt;Settings!$C$5,F49-N(G49),0))</f>
        <v>0</v>
      </c>
      <c r="P49" s="30" t="n">
        <f aca="false">IF(N(F49)=0,0,IF(AND(E49&gt;=Settings!$C$5,E49&lt;=Settings!$C$6),F49,0))</f>
        <v>0</v>
      </c>
      <c r="Q49" s="19" t="n">
        <f aca="false">IF(OR(N(F49)=0,K49=0),0,MAX(0,MIN(IF(I49="",Settings!$C$6,I49),Settings!$C$6,EDATE(E49,K49*12)-1)-MAX(E49,Settings!$C$5)+1))</f>
        <v>0</v>
      </c>
      <c r="R49" s="30" t="n">
        <f aca="false">IF(OR(N(F49)=0,K49=0),0,MIN(MAX(0,F49-N(G49)-N49),IF(H49="WDV",(F49-N(G49))*L49,(F49-N49)/K49)*Q49/Settings!$C$7))</f>
        <v>0</v>
      </c>
      <c r="S49" s="30" t="n">
        <f aca="false">N(G49)+R49</f>
        <v>0</v>
      </c>
      <c r="T49" s="30" t="n">
        <f aca="false">N(F49)-S49</f>
        <v>0</v>
      </c>
      <c r="U49" s="10" t="str">
        <f aca="false">IF(I49="","No",IF(AND(I49&gt;=Settings!$C$5,I49&lt;=Settings!$C$6),"Yes","No"))</f>
        <v>No</v>
      </c>
      <c r="V49" s="30" t="n">
        <f aca="false">IF(U49="Yes",N(J49)-T49,0)</f>
        <v>0</v>
      </c>
      <c r="W49" s="30" t="n">
        <f aca="false">IF(U49="Yes",0,N(F49))</f>
        <v>0</v>
      </c>
      <c r="X49" s="30" t="n">
        <f aca="false">IF(U49="Yes",0,S49)</f>
        <v>0</v>
      </c>
      <c r="Y49" s="30" t="n">
        <f aca="false">W49-X49</f>
        <v>0</v>
      </c>
      <c r="Z49" s="19" t="n">
        <f aca="false">IF(P49=0,0,Settings!$C$6-E49+1)</f>
        <v>0</v>
      </c>
      <c r="AA49" s="30" t="n">
        <f aca="false">IF(AND(P49&gt;0,Z49&gt;=180),P49,0)</f>
        <v>0</v>
      </c>
      <c r="AB49" s="30" t="n">
        <f aca="false">IF(AND(P49&gt;0,Z49&lt;180),P49,0)</f>
        <v>0</v>
      </c>
      <c r="AC49" s="30" t="n">
        <f aca="false">IF(U49="Yes",N(J49),0)</f>
        <v>0</v>
      </c>
      <c r="AD49" s="10" t="str">
        <f aca="false">IF(A49="","",IF(AND(C49&lt;&gt;"",K49=0),"Class not in Asset Classes",IF(AND(H49&lt;&gt;"SLM",H49&lt;&gt;"WDV"),"Pick SLM or WDV",IF(E49&gt;Settings!$C$6,"Put to use after year end",IF(AND(I49&lt;&gt;"",I49&lt;Settings!$C$5),"Sold before this year - remove",IF(N(G49)&gt;N(F49),"Opening depreciation &gt; cost","OK"))))))</f>
        <v/>
      </c>
    </row>
    <row r="50" customFormat="false" ht="15" hidden="false" customHeight="false" outlineLevel="0" collapsed="false">
      <c r="A50" s="8"/>
      <c r="B50" s="8"/>
      <c r="C50" s="8"/>
      <c r="D50" s="8"/>
      <c r="E50" s="17"/>
      <c r="F50" s="27"/>
      <c r="G50" s="27"/>
      <c r="H50" s="8"/>
      <c r="I50" s="17"/>
      <c r="J50" s="27"/>
      <c r="K50" s="28" t="n">
        <f aca="false">IF(C50="",0,IFERROR(INDEX('Asset Classes'!$B$6:$B$20,MATCH(C50,'Asset Classes'!$A$6:$A$20,0)),0))</f>
        <v>0</v>
      </c>
      <c r="L50" s="29" t="n">
        <f aca="false">IF(C50="",0,IFERROR(INDEX('Asset Classes'!$C$6:$C$20,MATCH(C50,'Asset Classes'!$A$6:$A$20,0)),0))</f>
        <v>0</v>
      </c>
      <c r="M50" s="11" t="str">
        <f aca="false">IF(C50="","",IFERROR(INDEX('Asset Classes'!$D$6:$D$20,MATCH(C50,'Asset Classes'!$A$6:$A$20,0)),0))</f>
        <v/>
      </c>
      <c r="N50" s="30" t="n">
        <f aca="false">N(F50)*Settings!$C$8</f>
        <v>0</v>
      </c>
      <c r="O50" s="30" t="n">
        <f aca="false">IF(N(F50)=0,0,IF(E50&lt;Settings!$C$5,F50-N(G50),0))</f>
        <v>0</v>
      </c>
      <c r="P50" s="30" t="n">
        <f aca="false">IF(N(F50)=0,0,IF(AND(E50&gt;=Settings!$C$5,E50&lt;=Settings!$C$6),F50,0))</f>
        <v>0</v>
      </c>
      <c r="Q50" s="19" t="n">
        <f aca="false">IF(OR(N(F50)=0,K50=0),0,MAX(0,MIN(IF(I50="",Settings!$C$6,I50),Settings!$C$6,EDATE(E50,K50*12)-1)-MAX(E50,Settings!$C$5)+1))</f>
        <v>0</v>
      </c>
      <c r="R50" s="30" t="n">
        <f aca="false">IF(OR(N(F50)=0,K50=0),0,MIN(MAX(0,F50-N(G50)-N50),IF(H50="WDV",(F50-N(G50))*L50,(F50-N50)/K50)*Q50/Settings!$C$7))</f>
        <v>0</v>
      </c>
      <c r="S50" s="30" t="n">
        <f aca="false">N(G50)+R50</f>
        <v>0</v>
      </c>
      <c r="T50" s="30" t="n">
        <f aca="false">N(F50)-S50</f>
        <v>0</v>
      </c>
      <c r="U50" s="10" t="str">
        <f aca="false">IF(I50="","No",IF(AND(I50&gt;=Settings!$C$5,I50&lt;=Settings!$C$6),"Yes","No"))</f>
        <v>No</v>
      </c>
      <c r="V50" s="30" t="n">
        <f aca="false">IF(U50="Yes",N(J50)-T50,0)</f>
        <v>0</v>
      </c>
      <c r="W50" s="30" t="n">
        <f aca="false">IF(U50="Yes",0,N(F50))</f>
        <v>0</v>
      </c>
      <c r="X50" s="30" t="n">
        <f aca="false">IF(U50="Yes",0,S50)</f>
        <v>0</v>
      </c>
      <c r="Y50" s="30" t="n">
        <f aca="false">W50-X50</f>
        <v>0</v>
      </c>
      <c r="Z50" s="19" t="n">
        <f aca="false">IF(P50=0,0,Settings!$C$6-E50+1)</f>
        <v>0</v>
      </c>
      <c r="AA50" s="30" t="n">
        <f aca="false">IF(AND(P50&gt;0,Z50&gt;=180),P50,0)</f>
        <v>0</v>
      </c>
      <c r="AB50" s="30" t="n">
        <f aca="false">IF(AND(P50&gt;0,Z50&lt;180),P50,0)</f>
        <v>0</v>
      </c>
      <c r="AC50" s="30" t="n">
        <f aca="false">IF(U50="Yes",N(J50),0)</f>
        <v>0</v>
      </c>
      <c r="AD50" s="10" t="str">
        <f aca="false">IF(A50="","",IF(AND(C50&lt;&gt;"",K50=0),"Class not in Asset Classes",IF(AND(H50&lt;&gt;"SLM",H50&lt;&gt;"WDV"),"Pick SLM or WDV",IF(E50&gt;Settings!$C$6,"Put to use after year end",IF(AND(I50&lt;&gt;"",I50&lt;Settings!$C$5),"Sold before this year - remove",IF(N(G50)&gt;N(F50),"Opening depreciation &gt; cost","OK"))))))</f>
        <v/>
      </c>
    </row>
    <row r="51" customFormat="false" ht="15" hidden="false" customHeight="false" outlineLevel="0" collapsed="false">
      <c r="A51" s="8"/>
      <c r="B51" s="8"/>
      <c r="C51" s="8"/>
      <c r="D51" s="8"/>
      <c r="E51" s="17"/>
      <c r="F51" s="27"/>
      <c r="G51" s="27"/>
      <c r="H51" s="8"/>
      <c r="I51" s="17"/>
      <c r="J51" s="27"/>
      <c r="K51" s="28" t="n">
        <f aca="false">IF(C51="",0,IFERROR(INDEX('Asset Classes'!$B$6:$B$20,MATCH(C51,'Asset Classes'!$A$6:$A$20,0)),0))</f>
        <v>0</v>
      </c>
      <c r="L51" s="29" t="n">
        <f aca="false">IF(C51="",0,IFERROR(INDEX('Asset Classes'!$C$6:$C$20,MATCH(C51,'Asset Classes'!$A$6:$A$20,0)),0))</f>
        <v>0</v>
      </c>
      <c r="M51" s="11" t="str">
        <f aca="false">IF(C51="","",IFERROR(INDEX('Asset Classes'!$D$6:$D$20,MATCH(C51,'Asset Classes'!$A$6:$A$20,0)),0))</f>
        <v/>
      </c>
      <c r="N51" s="30" t="n">
        <f aca="false">N(F51)*Settings!$C$8</f>
        <v>0</v>
      </c>
      <c r="O51" s="30" t="n">
        <f aca="false">IF(N(F51)=0,0,IF(E51&lt;Settings!$C$5,F51-N(G51),0))</f>
        <v>0</v>
      </c>
      <c r="P51" s="30" t="n">
        <f aca="false">IF(N(F51)=0,0,IF(AND(E51&gt;=Settings!$C$5,E51&lt;=Settings!$C$6),F51,0))</f>
        <v>0</v>
      </c>
      <c r="Q51" s="19" t="n">
        <f aca="false">IF(OR(N(F51)=0,K51=0),0,MAX(0,MIN(IF(I51="",Settings!$C$6,I51),Settings!$C$6,EDATE(E51,K51*12)-1)-MAX(E51,Settings!$C$5)+1))</f>
        <v>0</v>
      </c>
      <c r="R51" s="30" t="n">
        <f aca="false">IF(OR(N(F51)=0,K51=0),0,MIN(MAX(0,F51-N(G51)-N51),IF(H51="WDV",(F51-N(G51))*L51,(F51-N51)/K51)*Q51/Settings!$C$7))</f>
        <v>0</v>
      </c>
      <c r="S51" s="30" t="n">
        <f aca="false">N(G51)+R51</f>
        <v>0</v>
      </c>
      <c r="T51" s="30" t="n">
        <f aca="false">N(F51)-S51</f>
        <v>0</v>
      </c>
      <c r="U51" s="10" t="str">
        <f aca="false">IF(I51="","No",IF(AND(I51&gt;=Settings!$C$5,I51&lt;=Settings!$C$6),"Yes","No"))</f>
        <v>No</v>
      </c>
      <c r="V51" s="30" t="n">
        <f aca="false">IF(U51="Yes",N(J51)-T51,0)</f>
        <v>0</v>
      </c>
      <c r="W51" s="30" t="n">
        <f aca="false">IF(U51="Yes",0,N(F51))</f>
        <v>0</v>
      </c>
      <c r="X51" s="30" t="n">
        <f aca="false">IF(U51="Yes",0,S51)</f>
        <v>0</v>
      </c>
      <c r="Y51" s="30" t="n">
        <f aca="false">W51-X51</f>
        <v>0</v>
      </c>
      <c r="Z51" s="19" t="n">
        <f aca="false">IF(P51=0,0,Settings!$C$6-E51+1)</f>
        <v>0</v>
      </c>
      <c r="AA51" s="30" t="n">
        <f aca="false">IF(AND(P51&gt;0,Z51&gt;=180),P51,0)</f>
        <v>0</v>
      </c>
      <c r="AB51" s="30" t="n">
        <f aca="false">IF(AND(P51&gt;0,Z51&lt;180),P51,0)</f>
        <v>0</v>
      </c>
      <c r="AC51" s="30" t="n">
        <f aca="false">IF(U51="Yes",N(J51),0)</f>
        <v>0</v>
      </c>
      <c r="AD51" s="10" t="str">
        <f aca="false">IF(A51="","",IF(AND(C51&lt;&gt;"",K51=0),"Class not in Asset Classes",IF(AND(H51&lt;&gt;"SLM",H51&lt;&gt;"WDV"),"Pick SLM or WDV",IF(E51&gt;Settings!$C$6,"Put to use after year end",IF(AND(I51&lt;&gt;"",I51&lt;Settings!$C$5),"Sold before this year - remove",IF(N(G51)&gt;N(F51),"Opening depreciation &gt; cost","OK"))))))</f>
        <v/>
      </c>
    </row>
    <row r="52" customFormat="false" ht="15" hidden="false" customHeight="false" outlineLevel="0" collapsed="false">
      <c r="A52" s="8"/>
      <c r="B52" s="8"/>
      <c r="C52" s="8"/>
      <c r="D52" s="8"/>
      <c r="E52" s="17"/>
      <c r="F52" s="27"/>
      <c r="G52" s="27"/>
      <c r="H52" s="8"/>
      <c r="I52" s="17"/>
      <c r="J52" s="27"/>
      <c r="K52" s="28" t="n">
        <f aca="false">IF(C52="",0,IFERROR(INDEX('Asset Classes'!$B$6:$B$20,MATCH(C52,'Asset Classes'!$A$6:$A$20,0)),0))</f>
        <v>0</v>
      </c>
      <c r="L52" s="29" t="n">
        <f aca="false">IF(C52="",0,IFERROR(INDEX('Asset Classes'!$C$6:$C$20,MATCH(C52,'Asset Classes'!$A$6:$A$20,0)),0))</f>
        <v>0</v>
      </c>
      <c r="M52" s="11" t="str">
        <f aca="false">IF(C52="","",IFERROR(INDEX('Asset Classes'!$D$6:$D$20,MATCH(C52,'Asset Classes'!$A$6:$A$20,0)),0))</f>
        <v/>
      </c>
      <c r="N52" s="30" t="n">
        <f aca="false">N(F52)*Settings!$C$8</f>
        <v>0</v>
      </c>
      <c r="O52" s="30" t="n">
        <f aca="false">IF(N(F52)=0,0,IF(E52&lt;Settings!$C$5,F52-N(G52),0))</f>
        <v>0</v>
      </c>
      <c r="P52" s="30" t="n">
        <f aca="false">IF(N(F52)=0,0,IF(AND(E52&gt;=Settings!$C$5,E52&lt;=Settings!$C$6),F52,0))</f>
        <v>0</v>
      </c>
      <c r="Q52" s="19" t="n">
        <f aca="false">IF(OR(N(F52)=0,K52=0),0,MAX(0,MIN(IF(I52="",Settings!$C$6,I52),Settings!$C$6,EDATE(E52,K52*12)-1)-MAX(E52,Settings!$C$5)+1))</f>
        <v>0</v>
      </c>
      <c r="R52" s="30" t="n">
        <f aca="false">IF(OR(N(F52)=0,K52=0),0,MIN(MAX(0,F52-N(G52)-N52),IF(H52="WDV",(F52-N(G52))*L52,(F52-N52)/K52)*Q52/Settings!$C$7))</f>
        <v>0</v>
      </c>
      <c r="S52" s="30" t="n">
        <f aca="false">N(G52)+R52</f>
        <v>0</v>
      </c>
      <c r="T52" s="30" t="n">
        <f aca="false">N(F52)-S52</f>
        <v>0</v>
      </c>
      <c r="U52" s="10" t="str">
        <f aca="false">IF(I52="","No",IF(AND(I52&gt;=Settings!$C$5,I52&lt;=Settings!$C$6),"Yes","No"))</f>
        <v>No</v>
      </c>
      <c r="V52" s="30" t="n">
        <f aca="false">IF(U52="Yes",N(J52)-T52,0)</f>
        <v>0</v>
      </c>
      <c r="W52" s="30" t="n">
        <f aca="false">IF(U52="Yes",0,N(F52))</f>
        <v>0</v>
      </c>
      <c r="X52" s="30" t="n">
        <f aca="false">IF(U52="Yes",0,S52)</f>
        <v>0</v>
      </c>
      <c r="Y52" s="30" t="n">
        <f aca="false">W52-X52</f>
        <v>0</v>
      </c>
      <c r="Z52" s="19" t="n">
        <f aca="false">IF(P52=0,0,Settings!$C$6-E52+1)</f>
        <v>0</v>
      </c>
      <c r="AA52" s="30" t="n">
        <f aca="false">IF(AND(P52&gt;0,Z52&gt;=180),P52,0)</f>
        <v>0</v>
      </c>
      <c r="AB52" s="30" t="n">
        <f aca="false">IF(AND(P52&gt;0,Z52&lt;180),P52,0)</f>
        <v>0</v>
      </c>
      <c r="AC52" s="30" t="n">
        <f aca="false">IF(U52="Yes",N(J52),0)</f>
        <v>0</v>
      </c>
      <c r="AD52" s="10" t="str">
        <f aca="false">IF(A52="","",IF(AND(C52&lt;&gt;"",K52=0),"Class not in Asset Classes",IF(AND(H52&lt;&gt;"SLM",H52&lt;&gt;"WDV"),"Pick SLM or WDV",IF(E52&gt;Settings!$C$6,"Put to use after year end",IF(AND(I52&lt;&gt;"",I52&lt;Settings!$C$5),"Sold before this year - remove",IF(N(G52)&gt;N(F52),"Opening depreciation &gt; cost","OK"))))))</f>
        <v/>
      </c>
    </row>
    <row r="53" customFormat="false" ht="15" hidden="false" customHeight="false" outlineLevel="0" collapsed="false">
      <c r="A53" s="8"/>
      <c r="B53" s="8"/>
      <c r="C53" s="8"/>
      <c r="D53" s="8"/>
      <c r="E53" s="17"/>
      <c r="F53" s="27"/>
      <c r="G53" s="27"/>
      <c r="H53" s="8"/>
      <c r="I53" s="17"/>
      <c r="J53" s="27"/>
      <c r="K53" s="28" t="n">
        <f aca="false">IF(C53="",0,IFERROR(INDEX('Asset Classes'!$B$6:$B$20,MATCH(C53,'Asset Classes'!$A$6:$A$20,0)),0))</f>
        <v>0</v>
      </c>
      <c r="L53" s="29" t="n">
        <f aca="false">IF(C53="",0,IFERROR(INDEX('Asset Classes'!$C$6:$C$20,MATCH(C53,'Asset Classes'!$A$6:$A$20,0)),0))</f>
        <v>0</v>
      </c>
      <c r="M53" s="11" t="str">
        <f aca="false">IF(C53="","",IFERROR(INDEX('Asset Classes'!$D$6:$D$20,MATCH(C53,'Asset Classes'!$A$6:$A$20,0)),0))</f>
        <v/>
      </c>
      <c r="N53" s="30" t="n">
        <f aca="false">N(F53)*Settings!$C$8</f>
        <v>0</v>
      </c>
      <c r="O53" s="30" t="n">
        <f aca="false">IF(N(F53)=0,0,IF(E53&lt;Settings!$C$5,F53-N(G53),0))</f>
        <v>0</v>
      </c>
      <c r="P53" s="30" t="n">
        <f aca="false">IF(N(F53)=0,0,IF(AND(E53&gt;=Settings!$C$5,E53&lt;=Settings!$C$6),F53,0))</f>
        <v>0</v>
      </c>
      <c r="Q53" s="19" t="n">
        <f aca="false">IF(OR(N(F53)=0,K53=0),0,MAX(0,MIN(IF(I53="",Settings!$C$6,I53),Settings!$C$6,EDATE(E53,K53*12)-1)-MAX(E53,Settings!$C$5)+1))</f>
        <v>0</v>
      </c>
      <c r="R53" s="30" t="n">
        <f aca="false">IF(OR(N(F53)=0,K53=0),0,MIN(MAX(0,F53-N(G53)-N53),IF(H53="WDV",(F53-N(G53))*L53,(F53-N53)/K53)*Q53/Settings!$C$7))</f>
        <v>0</v>
      </c>
      <c r="S53" s="30" t="n">
        <f aca="false">N(G53)+R53</f>
        <v>0</v>
      </c>
      <c r="T53" s="30" t="n">
        <f aca="false">N(F53)-S53</f>
        <v>0</v>
      </c>
      <c r="U53" s="10" t="str">
        <f aca="false">IF(I53="","No",IF(AND(I53&gt;=Settings!$C$5,I53&lt;=Settings!$C$6),"Yes","No"))</f>
        <v>No</v>
      </c>
      <c r="V53" s="30" t="n">
        <f aca="false">IF(U53="Yes",N(J53)-T53,0)</f>
        <v>0</v>
      </c>
      <c r="W53" s="30" t="n">
        <f aca="false">IF(U53="Yes",0,N(F53))</f>
        <v>0</v>
      </c>
      <c r="X53" s="30" t="n">
        <f aca="false">IF(U53="Yes",0,S53)</f>
        <v>0</v>
      </c>
      <c r="Y53" s="30" t="n">
        <f aca="false">W53-X53</f>
        <v>0</v>
      </c>
      <c r="Z53" s="19" t="n">
        <f aca="false">IF(P53=0,0,Settings!$C$6-E53+1)</f>
        <v>0</v>
      </c>
      <c r="AA53" s="30" t="n">
        <f aca="false">IF(AND(P53&gt;0,Z53&gt;=180),P53,0)</f>
        <v>0</v>
      </c>
      <c r="AB53" s="30" t="n">
        <f aca="false">IF(AND(P53&gt;0,Z53&lt;180),P53,0)</f>
        <v>0</v>
      </c>
      <c r="AC53" s="30" t="n">
        <f aca="false">IF(U53="Yes",N(J53),0)</f>
        <v>0</v>
      </c>
      <c r="AD53" s="10" t="str">
        <f aca="false">IF(A53="","",IF(AND(C53&lt;&gt;"",K53=0),"Class not in Asset Classes",IF(AND(H53&lt;&gt;"SLM",H53&lt;&gt;"WDV"),"Pick SLM or WDV",IF(E53&gt;Settings!$C$6,"Put to use after year end",IF(AND(I53&lt;&gt;"",I53&lt;Settings!$C$5),"Sold before this year - remove",IF(N(G53)&gt;N(F53),"Opening depreciation &gt; cost","OK"))))))</f>
        <v/>
      </c>
    </row>
    <row r="54" customFormat="false" ht="15" hidden="false" customHeight="false" outlineLevel="0" collapsed="false">
      <c r="A54" s="8"/>
      <c r="B54" s="8"/>
      <c r="C54" s="8"/>
      <c r="D54" s="8"/>
      <c r="E54" s="17"/>
      <c r="F54" s="27"/>
      <c r="G54" s="27"/>
      <c r="H54" s="8"/>
      <c r="I54" s="17"/>
      <c r="J54" s="27"/>
      <c r="K54" s="28" t="n">
        <f aca="false">IF(C54="",0,IFERROR(INDEX('Asset Classes'!$B$6:$B$20,MATCH(C54,'Asset Classes'!$A$6:$A$20,0)),0))</f>
        <v>0</v>
      </c>
      <c r="L54" s="29" t="n">
        <f aca="false">IF(C54="",0,IFERROR(INDEX('Asset Classes'!$C$6:$C$20,MATCH(C54,'Asset Classes'!$A$6:$A$20,0)),0))</f>
        <v>0</v>
      </c>
      <c r="M54" s="11" t="str">
        <f aca="false">IF(C54="","",IFERROR(INDEX('Asset Classes'!$D$6:$D$20,MATCH(C54,'Asset Classes'!$A$6:$A$20,0)),0))</f>
        <v/>
      </c>
      <c r="N54" s="30" t="n">
        <f aca="false">N(F54)*Settings!$C$8</f>
        <v>0</v>
      </c>
      <c r="O54" s="30" t="n">
        <f aca="false">IF(N(F54)=0,0,IF(E54&lt;Settings!$C$5,F54-N(G54),0))</f>
        <v>0</v>
      </c>
      <c r="P54" s="30" t="n">
        <f aca="false">IF(N(F54)=0,0,IF(AND(E54&gt;=Settings!$C$5,E54&lt;=Settings!$C$6),F54,0))</f>
        <v>0</v>
      </c>
      <c r="Q54" s="19" t="n">
        <f aca="false">IF(OR(N(F54)=0,K54=0),0,MAX(0,MIN(IF(I54="",Settings!$C$6,I54),Settings!$C$6,EDATE(E54,K54*12)-1)-MAX(E54,Settings!$C$5)+1))</f>
        <v>0</v>
      </c>
      <c r="R54" s="30" t="n">
        <f aca="false">IF(OR(N(F54)=0,K54=0),0,MIN(MAX(0,F54-N(G54)-N54),IF(H54="WDV",(F54-N(G54))*L54,(F54-N54)/K54)*Q54/Settings!$C$7))</f>
        <v>0</v>
      </c>
      <c r="S54" s="30" t="n">
        <f aca="false">N(G54)+R54</f>
        <v>0</v>
      </c>
      <c r="T54" s="30" t="n">
        <f aca="false">N(F54)-S54</f>
        <v>0</v>
      </c>
      <c r="U54" s="10" t="str">
        <f aca="false">IF(I54="","No",IF(AND(I54&gt;=Settings!$C$5,I54&lt;=Settings!$C$6),"Yes","No"))</f>
        <v>No</v>
      </c>
      <c r="V54" s="30" t="n">
        <f aca="false">IF(U54="Yes",N(J54)-T54,0)</f>
        <v>0</v>
      </c>
      <c r="W54" s="30" t="n">
        <f aca="false">IF(U54="Yes",0,N(F54))</f>
        <v>0</v>
      </c>
      <c r="X54" s="30" t="n">
        <f aca="false">IF(U54="Yes",0,S54)</f>
        <v>0</v>
      </c>
      <c r="Y54" s="30" t="n">
        <f aca="false">W54-X54</f>
        <v>0</v>
      </c>
      <c r="Z54" s="19" t="n">
        <f aca="false">IF(P54=0,0,Settings!$C$6-E54+1)</f>
        <v>0</v>
      </c>
      <c r="AA54" s="30" t="n">
        <f aca="false">IF(AND(P54&gt;0,Z54&gt;=180),P54,0)</f>
        <v>0</v>
      </c>
      <c r="AB54" s="30" t="n">
        <f aca="false">IF(AND(P54&gt;0,Z54&lt;180),P54,0)</f>
        <v>0</v>
      </c>
      <c r="AC54" s="30" t="n">
        <f aca="false">IF(U54="Yes",N(J54),0)</f>
        <v>0</v>
      </c>
      <c r="AD54" s="10" t="str">
        <f aca="false">IF(A54="","",IF(AND(C54&lt;&gt;"",K54=0),"Class not in Asset Classes",IF(AND(H54&lt;&gt;"SLM",H54&lt;&gt;"WDV"),"Pick SLM or WDV",IF(E54&gt;Settings!$C$6,"Put to use after year end",IF(AND(I54&lt;&gt;"",I54&lt;Settings!$C$5),"Sold before this year - remove",IF(N(G54)&gt;N(F54),"Opening depreciation &gt; cost","OK"))))))</f>
        <v/>
      </c>
    </row>
    <row r="55" customFormat="false" ht="15" hidden="false" customHeight="false" outlineLevel="0" collapsed="false">
      <c r="A55" s="8"/>
      <c r="B55" s="8"/>
      <c r="C55" s="8"/>
      <c r="D55" s="8"/>
      <c r="E55" s="17"/>
      <c r="F55" s="27"/>
      <c r="G55" s="27"/>
      <c r="H55" s="8"/>
      <c r="I55" s="17"/>
      <c r="J55" s="27"/>
      <c r="K55" s="28" t="n">
        <f aca="false">IF(C55="",0,IFERROR(INDEX('Asset Classes'!$B$6:$B$20,MATCH(C55,'Asset Classes'!$A$6:$A$20,0)),0))</f>
        <v>0</v>
      </c>
      <c r="L55" s="29" t="n">
        <f aca="false">IF(C55="",0,IFERROR(INDEX('Asset Classes'!$C$6:$C$20,MATCH(C55,'Asset Classes'!$A$6:$A$20,0)),0))</f>
        <v>0</v>
      </c>
      <c r="M55" s="11" t="str">
        <f aca="false">IF(C55="","",IFERROR(INDEX('Asset Classes'!$D$6:$D$20,MATCH(C55,'Asset Classes'!$A$6:$A$20,0)),0))</f>
        <v/>
      </c>
      <c r="N55" s="30" t="n">
        <f aca="false">N(F55)*Settings!$C$8</f>
        <v>0</v>
      </c>
      <c r="O55" s="30" t="n">
        <f aca="false">IF(N(F55)=0,0,IF(E55&lt;Settings!$C$5,F55-N(G55),0))</f>
        <v>0</v>
      </c>
      <c r="P55" s="30" t="n">
        <f aca="false">IF(N(F55)=0,0,IF(AND(E55&gt;=Settings!$C$5,E55&lt;=Settings!$C$6),F55,0))</f>
        <v>0</v>
      </c>
      <c r="Q55" s="19" t="n">
        <f aca="false">IF(OR(N(F55)=0,K55=0),0,MAX(0,MIN(IF(I55="",Settings!$C$6,I55),Settings!$C$6,EDATE(E55,K55*12)-1)-MAX(E55,Settings!$C$5)+1))</f>
        <v>0</v>
      </c>
      <c r="R55" s="30" t="n">
        <f aca="false">IF(OR(N(F55)=0,K55=0),0,MIN(MAX(0,F55-N(G55)-N55),IF(H55="WDV",(F55-N(G55))*L55,(F55-N55)/K55)*Q55/Settings!$C$7))</f>
        <v>0</v>
      </c>
      <c r="S55" s="30" t="n">
        <f aca="false">N(G55)+R55</f>
        <v>0</v>
      </c>
      <c r="T55" s="30" t="n">
        <f aca="false">N(F55)-S55</f>
        <v>0</v>
      </c>
      <c r="U55" s="10" t="str">
        <f aca="false">IF(I55="","No",IF(AND(I55&gt;=Settings!$C$5,I55&lt;=Settings!$C$6),"Yes","No"))</f>
        <v>No</v>
      </c>
      <c r="V55" s="30" t="n">
        <f aca="false">IF(U55="Yes",N(J55)-T55,0)</f>
        <v>0</v>
      </c>
      <c r="W55" s="30" t="n">
        <f aca="false">IF(U55="Yes",0,N(F55))</f>
        <v>0</v>
      </c>
      <c r="X55" s="30" t="n">
        <f aca="false">IF(U55="Yes",0,S55)</f>
        <v>0</v>
      </c>
      <c r="Y55" s="30" t="n">
        <f aca="false">W55-X55</f>
        <v>0</v>
      </c>
      <c r="Z55" s="19" t="n">
        <f aca="false">IF(P55=0,0,Settings!$C$6-E55+1)</f>
        <v>0</v>
      </c>
      <c r="AA55" s="30" t="n">
        <f aca="false">IF(AND(P55&gt;0,Z55&gt;=180),P55,0)</f>
        <v>0</v>
      </c>
      <c r="AB55" s="30" t="n">
        <f aca="false">IF(AND(P55&gt;0,Z55&lt;180),P55,0)</f>
        <v>0</v>
      </c>
      <c r="AC55" s="30" t="n">
        <f aca="false">IF(U55="Yes",N(J55),0)</f>
        <v>0</v>
      </c>
      <c r="AD55" s="10" t="str">
        <f aca="false">IF(A55="","",IF(AND(C55&lt;&gt;"",K55=0),"Class not in Asset Classes",IF(AND(H55&lt;&gt;"SLM",H55&lt;&gt;"WDV"),"Pick SLM or WDV",IF(E55&gt;Settings!$C$6,"Put to use after year end",IF(AND(I55&lt;&gt;"",I55&lt;Settings!$C$5),"Sold before this year - remove",IF(N(G55)&gt;N(F55),"Opening depreciation &gt; cost","OK"))))))</f>
        <v/>
      </c>
    </row>
    <row r="56" customFormat="false" ht="15" hidden="false" customHeight="false" outlineLevel="0" collapsed="false">
      <c r="A56" s="8"/>
      <c r="B56" s="8"/>
      <c r="C56" s="8"/>
      <c r="D56" s="8"/>
      <c r="E56" s="17"/>
      <c r="F56" s="27"/>
      <c r="G56" s="27"/>
      <c r="H56" s="8"/>
      <c r="I56" s="17"/>
      <c r="J56" s="27"/>
      <c r="K56" s="28" t="n">
        <f aca="false">IF(C56="",0,IFERROR(INDEX('Asset Classes'!$B$6:$B$20,MATCH(C56,'Asset Classes'!$A$6:$A$20,0)),0))</f>
        <v>0</v>
      </c>
      <c r="L56" s="29" t="n">
        <f aca="false">IF(C56="",0,IFERROR(INDEX('Asset Classes'!$C$6:$C$20,MATCH(C56,'Asset Classes'!$A$6:$A$20,0)),0))</f>
        <v>0</v>
      </c>
      <c r="M56" s="11" t="str">
        <f aca="false">IF(C56="","",IFERROR(INDEX('Asset Classes'!$D$6:$D$20,MATCH(C56,'Asset Classes'!$A$6:$A$20,0)),0))</f>
        <v/>
      </c>
      <c r="N56" s="30" t="n">
        <f aca="false">N(F56)*Settings!$C$8</f>
        <v>0</v>
      </c>
      <c r="O56" s="30" t="n">
        <f aca="false">IF(N(F56)=0,0,IF(E56&lt;Settings!$C$5,F56-N(G56),0))</f>
        <v>0</v>
      </c>
      <c r="P56" s="30" t="n">
        <f aca="false">IF(N(F56)=0,0,IF(AND(E56&gt;=Settings!$C$5,E56&lt;=Settings!$C$6),F56,0))</f>
        <v>0</v>
      </c>
      <c r="Q56" s="19" t="n">
        <f aca="false">IF(OR(N(F56)=0,K56=0),0,MAX(0,MIN(IF(I56="",Settings!$C$6,I56),Settings!$C$6,EDATE(E56,K56*12)-1)-MAX(E56,Settings!$C$5)+1))</f>
        <v>0</v>
      </c>
      <c r="R56" s="30" t="n">
        <f aca="false">IF(OR(N(F56)=0,K56=0),0,MIN(MAX(0,F56-N(G56)-N56),IF(H56="WDV",(F56-N(G56))*L56,(F56-N56)/K56)*Q56/Settings!$C$7))</f>
        <v>0</v>
      </c>
      <c r="S56" s="30" t="n">
        <f aca="false">N(G56)+R56</f>
        <v>0</v>
      </c>
      <c r="T56" s="30" t="n">
        <f aca="false">N(F56)-S56</f>
        <v>0</v>
      </c>
      <c r="U56" s="10" t="str">
        <f aca="false">IF(I56="","No",IF(AND(I56&gt;=Settings!$C$5,I56&lt;=Settings!$C$6),"Yes","No"))</f>
        <v>No</v>
      </c>
      <c r="V56" s="30" t="n">
        <f aca="false">IF(U56="Yes",N(J56)-T56,0)</f>
        <v>0</v>
      </c>
      <c r="W56" s="30" t="n">
        <f aca="false">IF(U56="Yes",0,N(F56))</f>
        <v>0</v>
      </c>
      <c r="X56" s="30" t="n">
        <f aca="false">IF(U56="Yes",0,S56)</f>
        <v>0</v>
      </c>
      <c r="Y56" s="30" t="n">
        <f aca="false">W56-X56</f>
        <v>0</v>
      </c>
      <c r="Z56" s="19" t="n">
        <f aca="false">IF(P56=0,0,Settings!$C$6-E56+1)</f>
        <v>0</v>
      </c>
      <c r="AA56" s="30" t="n">
        <f aca="false">IF(AND(P56&gt;0,Z56&gt;=180),P56,0)</f>
        <v>0</v>
      </c>
      <c r="AB56" s="30" t="n">
        <f aca="false">IF(AND(P56&gt;0,Z56&lt;180),P56,0)</f>
        <v>0</v>
      </c>
      <c r="AC56" s="30" t="n">
        <f aca="false">IF(U56="Yes",N(J56),0)</f>
        <v>0</v>
      </c>
      <c r="AD56" s="10" t="str">
        <f aca="false">IF(A56="","",IF(AND(C56&lt;&gt;"",K56=0),"Class not in Asset Classes",IF(AND(H56&lt;&gt;"SLM",H56&lt;&gt;"WDV"),"Pick SLM or WDV",IF(E56&gt;Settings!$C$6,"Put to use after year end",IF(AND(I56&lt;&gt;"",I56&lt;Settings!$C$5),"Sold before this year - remove",IF(N(G56)&gt;N(F56),"Opening depreciation &gt; cost","OK"))))))</f>
        <v/>
      </c>
    </row>
    <row r="57" customFormat="false" ht="15" hidden="false" customHeight="false" outlineLevel="0" collapsed="false">
      <c r="A57" s="8"/>
      <c r="B57" s="8"/>
      <c r="C57" s="8"/>
      <c r="D57" s="8"/>
      <c r="E57" s="17"/>
      <c r="F57" s="27"/>
      <c r="G57" s="27"/>
      <c r="H57" s="8"/>
      <c r="I57" s="17"/>
      <c r="J57" s="27"/>
      <c r="K57" s="28" t="n">
        <f aca="false">IF(C57="",0,IFERROR(INDEX('Asset Classes'!$B$6:$B$20,MATCH(C57,'Asset Classes'!$A$6:$A$20,0)),0))</f>
        <v>0</v>
      </c>
      <c r="L57" s="29" t="n">
        <f aca="false">IF(C57="",0,IFERROR(INDEX('Asset Classes'!$C$6:$C$20,MATCH(C57,'Asset Classes'!$A$6:$A$20,0)),0))</f>
        <v>0</v>
      </c>
      <c r="M57" s="11" t="str">
        <f aca="false">IF(C57="","",IFERROR(INDEX('Asset Classes'!$D$6:$D$20,MATCH(C57,'Asset Classes'!$A$6:$A$20,0)),0))</f>
        <v/>
      </c>
      <c r="N57" s="30" t="n">
        <f aca="false">N(F57)*Settings!$C$8</f>
        <v>0</v>
      </c>
      <c r="O57" s="30" t="n">
        <f aca="false">IF(N(F57)=0,0,IF(E57&lt;Settings!$C$5,F57-N(G57),0))</f>
        <v>0</v>
      </c>
      <c r="P57" s="30" t="n">
        <f aca="false">IF(N(F57)=0,0,IF(AND(E57&gt;=Settings!$C$5,E57&lt;=Settings!$C$6),F57,0))</f>
        <v>0</v>
      </c>
      <c r="Q57" s="19" t="n">
        <f aca="false">IF(OR(N(F57)=0,K57=0),0,MAX(0,MIN(IF(I57="",Settings!$C$6,I57),Settings!$C$6,EDATE(E57,K57*12)-1)-MAX(E57,Settings!$C$5)+1))</f>
        <v>0</v>
      </c>
      <c r="R57" s="30" t="n">
        <f aca="false">IF(OR(N(F57)=0,K57=0),0,MIN(MAX(0,F57-N(G57)-N57),IF(H57="WDV",(F57-N(G57))*L57,(F57-N57)/K57)*Q57/Settings!$C$7))</f>
        <v>0</v>
      </c>
      <c r="S57" s="30" t="n">
        <f aca="false">N(G57)+R57</f>
        <v>0</v>
      </c>
      <c r="T57" s="30" t="n">
        <f aca="false">N(F57)-S57</f>
        <v>0</v>
      </c>
      <c r="U57" s="10" t="str">
        <f aca="false">IF(I57="","No",IF(AND(I57&gt;=Settings!$C$5,I57&lt;=Settings!$C$6),"Yes","No"))</f>
        <v>No</v>
      </c>
      <c r="V57" s="30" t="n">
        <f aca="false">IF(U57="Yes",N(J57)-T57,0)</f>
        <v>0</v>
      </c>
      <c r="W57" s="30" t="n">
        <f aca="false">IF(U57="Yes",0,N(F57))</f>
        <v>0</v>
      </c>
      <c r="X57" s="30" t="n">
        <f aca="false">IF(U57="Yes",0,S57)</f>
        <v>0</v>
      </c>
      <c r="Y57" s="30" t="n">
        <f aca="false">W57-X57</f>
        <v>0</v>
      </c>
      <c r="Z57" s="19" t="n">
        <f aca="false">IF(P57=0,0,Settings!$C$6-E57+1)</f>
        <v>0</v>
      </c>
      <c r="AA57" s="30" t="n">
        <f aca="false">IF(AND(P57&gt;0,Z57&gt;=180),P57,0)</f>
        <v>0</v>
      </c>
      <c r="AB57" s="30" t="n">
        <f aca="false">IF(AND(P57&gt;0,Z57&lt;180),P57,0)</f>
        <v>0</v>
      </c>
      <c r="AC57" s="30" t="n">
        <f aca="false">IF(U57="Yes",N(J57),0)</f>
        <v>0</v>
      </c>
      <c r="AD57" s="10" t="str">
        <f aca="false">IF(A57="","",IF(AND(C57&lt;&gt;"",K57=0),"Class not in Asset Classes",IF(AND(H57&lt;&gt;"SLM",H57&lt;&gt;"WDV"),"Pick SLM or WDV",IF(E57&gt;Settings!$C$6,"Put to use after year end",IF(AND(I57&lt;&gt;"",I57&lt;Settings!$C$5),"Sold before this year - remove",IF(N(G57)&gt;N(F57),"Opening depreciation &gt; cost","OK"))))))</f>
        <v/>
      </c>
    </row>
    <row r="58" customFormat="false" ht="15" hidden="false" customHeight="false" outlineLevel="0" collapsed="false">
      <c r="A58" s="8"/>
      <c r="B58" s="8"/>
      <c r="C58" s="8"/>
      <c r="D58" s="8"/>
      <c r="E58" s="17"/>
      <c r="F58" s="27"/>
      <c r="G58" s="27"/>
      <c r="H58" s="8"/>
      <c r="I58" s="17"/>
      <c r="J58" s="27"/>
      <c r="K58" s="28" t="n">
        <f aca="false">IF(C58="",0,IFERROR(INDEX('Asset Classes'!$B$6:$B$20,MATCH(C58,'Asset Classes'!$A$6:$A$20,0)),0))</f>
        <v>0</v>
      </c>
      <c r="L58" s="29" t="n">
        <f aca="false">IF(C58="",0,IFERROR(INDEX('Asset Classes'!$C$6:$C$20,MATCH(C58,'Asset Classes'!$A$6:$A$20,0)),0))</f>
        <v>0</v>
      </c>
      <c r="M58" s="11" t="str">
        <f aca="false">IF(C58="","",IFERROR(INDEX('Asset Classes'!$D$6:$D$20,MATCH(C58,'Asset Classes'!$A$6:$A$20,0)),0))</f>
        <v/>
      </c>
      <c r="N58" s="30" t="n">
        <f aca="false">N(F58)*Settings!$C$8</f>
        <v>0</v>
      </c>
      <c r="O58" s="30" t="n">
        <f aca="false">IF(N(F58)=0,0,IF(E58&lt;Settings!$C$5,F58-N(G58),0))</f>
        <v>0</v>
      </c>
      <c r="P58" s="30" t="n">
        <f aca="false">IF(N(F58)=0,0,IF(AND(E58&gt;=Settings!$C$5,E58&lt;=Settings!$C$6),F58,0))</f>
        <v>0</v>
      </c>
      <c r="Q58" s="19" t="n">
        <f aca="false">IF(OR(N(F58)=0,K58=0),0,MAX(0,MIN(IF(I58="",Settings!$C$6,I58),Settings!$C$6,EDATE(E58,K58*12)-1)-MAX(E58,Settings!$C$5)+1))</f>
        <v>0</v>
      </c>
      <c r="R58" s="30" t="n">
        <f aca="false">IF(OR(N(F58)=0,K58=0),0,MIN(MAX(0,F58-N(G58)-N58),IF(H58="WDV",(F58-N(G58))*L58,(F58-N58)/K58)*Q58/Settings!$C$7))</f>
        <v>0</v>
      </c>
      <c r="S58" s="30" t="n">
        <f aca="false">N(G58)+R58</f>
        <v>0</v>
      </c>
      <c r="T58" s="30" t="n">
        <f aca="false">N(F58)-S58</f>
        <v>0</v>
      </c>
      <c r="U58" s="10" t="str">
        <f aca="false">IF(I58="","No",IF(AND(I58&gt;=Settings!$C$5,I58&lt;=Settings!$C$6),"Yes","No"))</f>
        <v>No</v>
      </c>
      <c r="V58" s="30" t="n">
        <f aca="false">IF(U58="Yes",N(J58)-T58,0)</f>
        <v>0</v>
      </c>
      <c r="W58" s="30" t="n">
        <f aca="false">IF(U58="Yes",0,N(F58))</f>
        <v>0</v>
      </c>
      <c r="X58" s="30" t="n">
        <f aca="false">IF(U58="Yes",0,S58)</f>
        <v>0</v>
      </c>
      <c r="Y58" s="30" t="n">
        <f aca="false">W58-X58</f>
        <v>0</v>
      </c>
      <c r="Z58" s="19" t="n">
        <f aca="false">IF(P58=0,0,Settings!$C$6-E58+1)</f>
        <v>0</v>
      </c>
      <c r="AA58" s="30" t="n">
        <f aca="false">IF(AND(P58&gt;0,Z58&gt;=180),P58,0)</f>
        <v>0</v>
      </c>
      <c r="AB58" s="30" t="n">
        <f aca="false">IF(AND(P58&gt;0,Z58&lt;180),P58,0)</f>
        <v>0</v>
      </c>
      <c r="AC58" s="30" t="n">
        <f aca="false">IF(U58="Yes",N(J58),0)</f>
        <v>0</v>
      </c>
      <c r="AD58" s="10" t="str">
        <f aca="false">IF(A58="","",IF(AND(C58&lt;&gt;"",K58=0),"Class not in Asset Classes",IF(AND(H58&lt;&gt;"SLM",H58&lt;&gt;"WDV"),"Pick SLM or WDV",IF(E58&gt;Settings!$C$6,"Put to use after year end",IF(AND(I58&lt;&gt;"",I58&lt;Settings!$C$5),"Sold before this year - remove",IF(N(G58)&gt;N(F58),"Opening depreciation &gt; cost","OK"))))))</f>
        <v/>
      </c>
    </row>
    <row r="59" customFormat="false" ht="15" hidden="false" customHeight="false" outlineLevel="0" collapsed="false">
      <c r="A59" s="8"/>
      <c r="B59" s="8"/>
      <c r="C59" s="8"/>
      <c r="D59" s="8"/>
      <c r="E59" s="17"/>
      <c r="F59" s="27"/>
      <c r="G59" s="27"/>
      <c r="H59" s="8"/>
      <c r="I59" s="17"/>
      <c r="J59" s="27"/>
      <c r="K59" s="28" t="n">
        <f aca="false">IF(C59="",0,IFERROR(INDEX('Asset Classes'!$B$6:$B$20,MATCH(C59,'Asset Classes'!$A$6:$A$20,0)),0))</f>
        <v>0</v>
      </c>
      <c r="L59" s="29" t="n">
        <f aca="false">IF(C59="",0,IFERROR(INDEX('Asset Classes'!$C$6:$C$20,MATCH(C59,'Asset Classes'!$A$6:$A$20,0)),0))</f>
        <v>0</v>
      </c>
      <c r="M59" s="11" t="str">
        <f aca="false">IF(C59="","",IFERROR(INDEX('Asset Classes'!$D$6:$D$20,MATCH(C59,'Asset Classes'!$A$6:$A$20,0)),0))</f>
        <v/>
      </c>
      <c r="N59" s="30" t="n">
        <f aca="false">N(F59)*Settings!$C$8</f>
        <v>0</v>
      </c>
      <c r="O59" s="30" t="n">
        <f aca="false">IF(N(F59)=0,0,IF(E59&lt;Settings!$C$5,F59-N(G59),0))</f>
        <v>0</v>
      </c>
      <c r="P59" s="30" t="n">
        <f aca="false">IF(N(F59)=0,0,IF(AND(E59&gt;=Settings!$C$5,E59&lt;=Settings!$C$6),F59,0))</f>
        <v>0</v>
      </c>
      <c r="Q59" s="19" t="n">
        <f aca="false">IF(OR(N(F59)=0,K59=0),0,MAX(0,MIN(IF(I59="",Settings!$C$6,I59),Settings!$C$6,EDATE(E59,K59*12)-1)-MAX(E59,Settings!$C$5)+1))</f>
        <v>0</v>
      </c>
      <c r="R59" s="30" t="n">
        <f aca="false">IF(OR(N(F59)=0,K59=0),0,MIN(MAX(0,F59-N(G59)-N59),IF(H59="WDV",(F59-N(G59))*L59,(F59-N59)/K59)*Q59/Settings!$C$7))</f>
        <v>0</v>
      </c>
      <c r="S59" s="30" t="n">
        <f aca="false">N(G59)+R59</f>
        <v>0</v>
      </c>
      <c r="T59" s="30" t="n">
        <f aca="false">N(F59)-S59</f>
        <v>0</v>
      </c>
      <c r="U59" s="10" t="str">
        <f aca="false">IF(I59="","No",IF(AND(I59&gt;=Settings!$C$5,I59&lt;=Settings!$C$6),"Yes","No"))</f>
        <v>No</v>
      </c>
      <c r="V59" s="30" t="n">
        <f aca="false">IF(U59="Yes",N(J59)-T59,0)</f>
        <v>0</v>
      </c>
      <c r="W59" s="30" t="n">
        <f aca="false">IF(U59="Yes",0,N(F59))</f>
        <v>0</v>
      </c>
      <c r="X59" s="30" t="n">
        <f aca="false">IF(U59="Yes",0,S59)</f>
        <v>0</v>
      </c>
      <c r="Y59" s="30" t="n">
        <f aca="false">W59-X59</f>
        <v>0</v>
      </c>
      <c r="Z59" s="19" t="n">
        <f aca="false">IF(P59=0,0,Settings!$C$6-E59+1)</f>
        <v>0</v>
      </c>
      <c r="AA59" s="30" t="n">
        <f aca="false">IF(AND(P59&gt;0,Z59&gt;=180),P59,0)</f>
        <v>0</v>
      </c>
      <c r="AB59" s="30" t="n">
        <f aca="false">IF(AND(P59&gt;0,Z59&lt;180),P59,0)</f>
        <v>0</v>
      </c>
      <c r="AC59" s="30" t="n">
        <f aca="false">IF(U59="Yes",N(J59),0)</f>
        <v>0</v>
      </c>
      <c r="AD59" s="10" t="str">
        <f aca="false">IF(A59="","",IF(AND(C59&lt;&gt;"",K59=0),"Class not in Asset Classes",IF(AND(H59&lt;&gt;"SLM",H59&lt;&gt;"WDV"),"Pick SLM or WDV",IF(E59&gt;Settings!$C$6,"Put to use after year end",IF(AND(I59&lt;&gt;"",I59&lt;Settings!$C$5),"Sold before this year - remove",IF(N(G59)&gt;N(F59),"Opening depreciation &gt; cost","OK"))))))</f>
        <v/>
      </c>
    </row>
    <row r="60" customFormat="false" ht="15" hidden="false" customHeight="false" outlineLevel="0" collapsed="false">
      <c r="A60" s="8"/>
      <c r="B60" s="8"/>
      <c r="C60" s="8"/>
      <c r="D60" s="8"/>
      <c r="E60" s="17"/>
      <c r="F60" s="27"/>
      <c r="G60" s="27"/>
      <c r="H60" s="8"/>
      <c r="I60" s="17"/>
      <c r="J60" s="27"/>
      <c r="K60" s="28" t="n">
        <f aca="false">IF(C60="",0,IFERROR(INDEX('Asset Classes'!$B$6:$B$20,MATCH(C60,'Asset Classes'!$A$6:$A$20,0)),0))</f>
        <v>0</v>
      </c>
      <c r="L60" s="29" t="n">
        <f aca="false">IF(C60="",0,IFERROR(INDEX('Asset Classes'!$C$6:$C$20,MATCH(C60,'Asset Classes'!$A$6:$A$20,0)),0))</f>
        <v>0</v>
      </c>
      <c r="M60" s="11" t="str">
        <f aca="false">IF(C60="","",IFERROR(INDEX('Asset Classes'!$D$6:$D$20,MATCH(C60,'Asset Classes'!$A$6:$A$20,0)),0))</f>
        <v/>
      </c>
      <c r="N60" s="30" t="n">
        <f aca="false">N(F60)*Settings!$C$8</f>
        <v>0</v>
      </c>
      <c r="O60" s="30" t="n">
        <f aca="false">IF(N(F60)=0,0,IF(E60&lt;Settings!$C$5,F60-N(G60),0))</f>
        <v>0</v>
      </c>
      <c r="P60" s="30" t="n">
        <f aca="false">IF(N(F60)=0,0,IF(AND(E60&gt;=Settings!$C$5,E60&lt;=Settings!$C$6),F60,0))</f>
        <v>0</v>
      </c>
      <c r="Q60" s="19" t="n">
        <f aca="false">IF(OR(N(F60)=0,K60=0),0,MAX(0,MIN(IF(I60="",Settings!$C$6,I60),Settings!$C$6,EDATE(E60,K60*12)-1)-MAX(E60,Settings!$C$5)+1))</f>
        <v>0</v>
      </c>
      <c r="R60" s="30" t="n">
        <f aca="false">IF(OR(N(F60)=0,K60=0),0,MIN(MAX(0,F60-N(G60)-N60),IF(H60="WDV",(F60-N(G60))*L60,(F60-N60)/K60)*Q60/Settings!$C$7))</f>
        <v>0</v>
      </c>
      <c r="S60" s="30" t="n">
        <f aca="false">N(G60)+R60</f>
        <v>0</v>
      </c>
      <c r="T60" s="30" t="n">
        <f aca="false">N(F60)-S60</f>
        <v>0</v>
      </c>
      <c r="U60" s="10" t="str">
        <f aca="false">IF(I60="","No",IF(AND(I60&gt;=Settings!$C$5,I60&lt;=Settings!$C$6),"Yes","No"))</f>
        <v>No</v>
      </c>
      <c r="V60" s="30" t="n">
        <f aca="false">IF(U60="Yes",N(J60)-T60,0)</f>
        <v>0</v>
      </c>
      <c r="W60" s="30" t="n">
        <f aca="false">IF(U60="Yes",0,N(F60))</f>
        <v>0</v>
      </c>
      <c r="X60" s="30" t="n">
        <f aca="false">IF(U60="Yes",0,S60)</f>
        <v>0</v>
      </c>
      <c r="Y60" s="30" t="n">
        <f aca="false">W60-X60</f>
        <v>0</v>
      </c>
      <c r="Z60" s="19" t="n">
        <f aca="false">IF(P60=0,0,Settings!$C$6-E60+1)</f>
        <v>0</v>
      </c>
      <c r="AA60" s="30" t="n">
        <f aca="false">IF(AND(P60&gt;0,Z60&gt;=180),P60,0)</f>
        <v>0</v>
      </c>
      <c r="AB60" s="30" t="n">
        <f aca="false">IF(AND(P60&gt;0,Z60&lt;180),P60,0)</f>
        <v>0</v>
      </c>
      <c r="AC60" s="30" t="n">
        <f aca="false">IF(U60="Yes",N(J60),0)</f>
        <v>0</v>
      </c>
      <c r="AD60" s="10" t="str">
        <f aca="false">IF(A60="","",IF(AND(C60&lt;&gt;"",K60=0),"Class not in Asset Classes",IF(AND(H60&lt;&gt;"SLM",H60&lt;&gt;"WDV"),"Pick SLM or WDV",IF(E60&gt;Settings!$C$6,"Put to use after year end",IF(AND(I60&lt;&gt;"",I60&lt;Settings!$C$5),"Sold before this year - remove",IF(N(G60)&gt;N(F60),"Opening depreciation &gt; cost","OK"))))))</f>
        <v/>
      </c>
    </row>
    <row r="61" customFormat="false" ht="15" hidden="false" customHeight="false" outlineLevel="0" collapsed="false">
      <c r="A61" s="8"/>
      <c r="B61" s="8"/>
      <c r="C61" s="8"/>
      <c r="D61" s="8"/>
      <c r="E61" s="17"/>
      <c r="F61" s="27"/>
      <c r="G61" s="27"/>
      <c r="H61" s="8"/>
      <c r="I61" s="17"/>
      <c r="J61" s="27"/>
      <c r="K61" s="28" t="n">
        <f aca="false">IF(C61="",0,IFERROR(INDEX('Asset Classes'!$B$6:$B$20,MATCH(C61,'Asset Classes'!$A$6:$A$20,0)),0))</f>
        <v>0</v>
      </c>
      <c r="L61" s="29" t="n">
        <f aca="false">IF(C61="",0,IFERROR(INDEX('Asset Classes'!$C$6:$C$20,MATCH(C61,'Asset Classes'!$A$6:$A$20,0)),0))</f>
        <v>0</v>
      </c>
      <c r="M61" s="11" t="str">
        <f aca="false">IF(C61="","",IFERROR(INDEX('Asset Classes'!$D$6:$D$20,MATCH(C61,'Asset Classes'!$A$6:$A$20,0)),0))</f>
        <v/>
      </c>
      <c r="N61" s="30" t="n">
        <f aca="false">N(F61)*Settings!$C$8</f>
        <v>0</v>
      </c>
      <c r="O61" s="30" t="n">
        <f aca="false">IF(N(F61)=0,0,IF(E61&lt;Settings!$C$5,F61-N(G61),0))</f>
        <v>0</v>
      </c>
      <c r="P61" s="30" t="n">
        <f aca="false">IF(N(F61)=0,0,IF(AND(E61&gt;=Settings!$C$5,E61&lt;=Settings!$C$6),F61,0))</f>
        <v>0</v>
      </c>
      <c r="Q61" s="19" t="n">
        <f aca="false">IF(OR(N(F61)=0,K61=0),0,MAX(0,MIN(IF(I61="",Settings!$C$6,I61),Settings!$C$6,EDATE(E61,K61*12)-1)-MAX(E61,Settings!$C$5)+1))</f>
        <v>0</v>
      </c>
      <c r="R61" s="30" t="n">
        <f aca="false">IF(OR(N(F61)=0,K61=0),0,MIN(MAX(0,F61-N(G61)-N61),IF(H61="WDV",(F61-N(G61))*L61,(F61-N61)/K61)*Q61/Settings!$C$7))</f>
        <v>0</v>
      </c>
      <c r="S61" s="30" t="n">
        <f aca="false">N(G61)+R61</f>
        <v>0</v>
      </c>
      <c r="T61" s="30" t="n">
        <f aca="false">N(F61)-S61</f>
        <v>0</v>
      </c>
      <c r="U61" s="10" t="str">
        <f aca="false">IF(I61="","No",IF(AND(I61&gt;=Settings!$C$5,I61&lt;=Settings!$C$6),"Yes","No"))</f>
        <v>No</v>
      </c>
      <c r="V61" s="30" t="n">
        <f aca="false">IF(U61="Yes",N(J61)-T61,0)</f>
        <v>0</v>
      </c>
      <c r="W61" s="30" t="n">
        <f aca="false">IF(U61="Yes",0,N(F61))</f>
        <v>0</v>
      </c>
      <c r="X61" s="30" t="n">
        <f aca="false">IF(U61="Yes",0,S61)</f>
        <v>0</v>
      </c>
      <c r="Y61" s="30" t="n">
        <f aca="false">W61-X61</f>
        <v>0</v>
      </c>
      <c r="Z61" s="19" t="n">
        <f aca="false">IF(P61=0,0,Settings!$C$6-E61+1)</f>
        <v>0</v>
      </c>
      <c r="AA61" s="30" t="n">
        <f aca="false">IF(AND(P61&gt;0,Z61&gt;=180),P61,0)</f>
        <v>0</v>
      </c>
      <c r="AB61" s="30" t="n">
        <f aca="false">IF(AND(P61&gt;0,Z61&lt;180),P61,0)</f>
        <v>0</v>
      </c>
      <c r="AC61" s="30" t="n">
        <f aca="false">IF(U61="Yes",N(J61),0)</f>
        <v>0</v>
      </c>
      <c r="AD61" s="10" t="str">
        <f aca="false">IF(A61="","",IF(AND(C61&lt;&gt;"",K61=0),"Class not in Asset Classes",IF(AND(H61&lt;&gt;"SLM",H61&lt;&gt;"WDV"),"Pick SLM or WDV",IF(E61&gt;Settings!$C$6,"Put to use after year end",IF(AND(I61&lt;&gt;"",I61&lt;Settings!$C$5),"Sold before this year - remove",IF(N(G61)&gt;N(F61),"Opening depreciation &gt; cost","OK"))))))</f>
        <v/>
      </c>
    </row>
    <row r="62" customFormat="false" ht="15" hidden="false" customHeight="false" outlineLevel="0" collapsed="false">
      <c r="A62" s="8"/>
      <c r="B62" s="8"/>
      <c r="C62" s="8"/>
      <c r="D62" s="8"/>
      <c r="E62" s="17"/>
      <c r="F62" s="27"/>
      <c r="G62" s="27"/>
      <c r="H62" s="8"/>
      <c r="I62" s="17"/>
      <c r="J62" s="27"/>
      <c r="K62" s="28" t="n">
        <f aca="false">IF(C62="",0,IFERROR(INDEX('Asset Classes'!$B$6:$B$20,MATCH(C62,'Asset Classes'!$A$6:$A$20,0)),0))</f>
        <v>0</v>
      </c>
      <c r="L62" s="29" t="n">
        <f aca="false">IF(C62="",0,IFERROR(INDEX('Asset Classes'!$C$6:$C$20,MATCH(C62,'Asset Classes'!$A$6:$A$20,0)),0))</f>
        <v>0</v>
      </c>
      <c r="M62" s="11" t="str">
        <f aca="false">IF(C62="","",IFERROR(INDEX('Asset Classes'!$D$6:$D$20,MATCH(C62,'Asset Classes'!$A$6:$A$20,0)),0))</f>
        <v/>
      </c>
      <c r="N62" s="30" t="n">
        <f aca="false">N(F62)*Settings!$C$8</f>
        <v>0</v>
      </c>
      <c r="O62" s="30" t="n">
        <f aca="false">IF(N(F62)=0,0,IF(E62&lt;Settings!$C$5,F62-N(G62),0))</f>
        <v>0</v>
      </c>
      <c r="P62" s="30" t="n">
        <f aca="false">IF(N(F62)=0,0,IF(AND(E62&gt;=Settings!$C$5,E62&lt;=Settings!$C$6),F62,0))</f>
        <v>0</v>
      </c>
      <c r="Q62" s="19" t="n">
        <f aca="false">IF(OR(N(F62)=0,K62=0),0,MAX(0,MIN(IF(I62="",Settings!$C$6,I62),Settings!$C$6,EDATE(E62,K62*12)-1)-MAX(E62,Settings!$C$5)+1))</f>
        <v>0</v>
      </c>
      <c r="R62" s="30" t="n">
        <f aca="false">IF(OR(N(F62)=0,K62=0),0,MIN(MAX(0,F62-N(G62)-N62),IF(H62="WDV",(F62-N(G62))*L62,(F62-N62)/K62)*Q62/Settings!$C$7))</f>
        <v>0</v>
      </c>
      <c r="S62" s="30" t="n">
        <f aca="false">N(G62)+R62</f>
        <v>0</v>
      </c>
      <c r="T62" s="30" t="n">
        <f aca="false">N(F62)-S62</f>
        <v>0</v>
      </c>
      <c r="U62" s="10" t="str">
        <f aca="false">IF(I62="","No",IF(AND(I62&gt;=Settings!$C$5,I62&lt;=Settings!$C$6),"Yes","No"))</f>
        <v>No</v>
      </c>
      <c r="V62" s="30" t="n">
        <f aca="false">IF(U62="Yes",N(J62)-T62,0)</f>
        <v>0</v>
      </c>
      <c r="W62" s="30" t="n">
        <f aca="false">IF(U62="Yes",0,N(F62))</f>
        <v>0</v>
      </c>
      <c r="X62" s="30" t="n">
        <f aca="false">IF(U62="Yes",0,S62)</f>
        <v>0</v>
      </c>
      <c r="Y62" s="30" t="n">
        <f aca="false">W62-X62</f>
        <v>0</v>
      </c>
      <c r="Z62" s="19" t="n">
        <f aca="false">IF(P62=0,0,Settings!$C$6-E62+1)</f>
        <v>0</v>
      </c>
      <c r="AA62" s="30" t="n">
        <f aca="false">IF(AND(P62&gt;0,Z62&gt;=180),P62,0)</f>
        <v>0</v>
      </c>
      <c r="AB62" s="30" t="n">
        <f aca="false">IF(AND(P62&gt;0,Z62&lt;180),P62,0)</f>
        <v>0</v>
      </c>
      <c r="AC62" s="30" t="n">
        <f aca="false">IF(U62="Yes",N(J62),0)</f>
        <v>0</v>
      </c>
      <c r="AD62" s="10" t="str">
        <f aca="false">IF(A62="","",IF(AND(C62&lt;&gt;"",K62=0),"Class not in Asset Classes",IF(AND(H62&lt;&gt;"SLM",H62&lt;&gt;"WDV"),"Pick SLM or WDV",IF(E62&gt;Settings!$C$6,"Put to use after year end",IF(AND(I62&lt;&gt;"",I62&lt;Settings!$C$5),"Sold before this year - remove",IF(N(G62)&gt;N(F62),"Opening depreciation &gt; cost","OK"))))))</f>
        <v/>
      </c>
    </row>
    <row r="63" customFormat="false" ht="15" hidden="false" customHeight="false" outlineLevel="0" collapsed="false">
      <c r="A63" s="8"/>
      <c r="B63" s="8"/>
      <c r="C63" s="8"/>
      <c r="D63" s="8"/>
      <c r="E63" s="17"/>
      <c r="F63" s="27"/>
      <c r="G63" s="27"/>
      <c r="H63" s="8"/>
      <c r="I63" s="17"/>
      <c r="J63" s="27"/>
      <c r="K63" s="28" t="n">
        <f aca="false">IF(C63="",0,IFERROR(INDEX('Asset Classes'!$B$6:$B$20,MATCH(C63,'Asset Classes'!$A$6:$A$20,0)),0))</f>
        <v>0</v>
      </c>
      <c r="L63" s="29" t="n">
        <f aca="false">IF(C63="",0,IFERROR(INDEX('Asset Classes'!$C$6:$C$20,MATCH(C63,'Asset Classes'!$A$6:$A$20,0)),0))</f>
        <v>0</v>
      </c>
      <c r="M63" s="11" t="str">
        <f aca="false">IF(C63="","",IFERROR(INDEX('Asset Classes'!$D$6:$D$20,MATCH(C63,'Asset Classes'!$A$6:$A$20,0)),0))</f>
        <v/>
      </c>
      <c r="N63" s="30" t="n">
        <f aca="false">N(F63)*Settings!$C$8</f>
        <v>0</v>
      </c>
      <c r="O63" s="30" t="n">
        <f aca="false">IF(N(F63)=0,0,IF(E63&lt;Settings!$C$5,F63-N(G63),0))</f>
        <v>0</v>
      </c>
      <c r="P63" s="30" t="n">
        <f aca="false">IF(N(F63)=0,0,IF(AND(E63&gt;=Settings!$C$5,E63&lt;=Settings!$C$6),F63,0))</f>
        <v>0</v>
      </c>
      <c r="Q63" s="19" t="n">
        <f aca="false">IF(OR(N(F63)=0,K63=0),0,MAX(0,MIN(IF(I63="",Settings!$C$6,I63),Settings!$C$6,EDATE(E63,K63*12)-1)-MAX(E63,Settings!$C$5)+1))</f>
        <v>0</v>
      </c>
      <c r="R63" s="30" t="n">
        <f aca="false">IF(OR(N(F63)=0,K63=0),0,MIN(MAX(0,F63-N(G63)-N63),IF(H63="WDV",(F63-N(G63))*L63,(F63-N63)/K63)*Q63/Settings!$C$7))</f>
        <v>0</v>
      </c>
      <c r="S63" s="30" t="n">
        <f aca="false">N(G63)+R63</f>
        <v>0</v>
      </c>
      <c r="T63" s="30" t="n">
        <f aca="false">N(F63)-S63</f>
        <v>0</v>
      </c>
      <c r="U63" s="10" t="str">
        <f aca="false">IF(I63="","No",IF(AND(I63&gt;=Settings!$C$5,I63&lt;=Settings!$C$6),"Yes","No"))</f>
        <v>No</v>
      </c>
      <c r="V63" s="30" t="n">
        <f aca="false">IF(U63="Yes",N(J63)-T63,0)</f>
        <v>0</v>
      </c>
      <c r="W63" s="30" t="n">
        <f aca="false">IF(U63="Yes",0,N(F63))</f>
        <v>0</v>
      </c>
      <c r="X63" s="30" t="n">
        <f aca="false">IF(U63="Yes",0,S63)</f>
        <v>0</v>
      </c>
      <c r="Y63" s="30" t="n">
        <f aca="false">W63-X63</f>
        <v>0</v>
      </c>
      <c r="Z63" s="19" t="n">
        <f aca="false">IF(P63=0,0,Settings!$C$6-E63+1)</f>
        <v>0</v>
      </c>
      <c r="AA63" s="30" t="n">
        <f aca="false">IF(AND(P63&gt;0,Z63&gt;=180),P63,0)</f>
        <v>0</v>
      </c>
      <c r="AB63" s="30" t="n">
        <f aca="false">IF(AND(P63&gt;0,Z63&lt;180),P63,0)</f>
        <v>0</v>
      </c>
      <c r="AC63" s="30" t="n">
        <f aca="false">IF(U63="Yes",N(J63),0)</f>
        <v>0</v>
      </c>
      <c r="AD63" s="10" t="str">
        <f aca="false">IF(A63="","",IF(AND(C63&lt;&gt;"",K63=0),"Class not in Asset Classes",IF(AND(H63&lt;&gt;"SLM",H63&lt;&gt;"WDV"),"Pick SLM or WDV",IF(E63&gt;Settings!$C$6,"Put to use after year end",IF(AND(I63&lt;&gt;"",I63&lt;Settings!$C$5),"Sold before this year - remove",IF(N(G63)&gt;N(F63),"Opening depreciation &gt; cost","OK"))))))</f>
        <v/>
      </c>
    </row>
    <row r="64" customFormat="false" ht="15" hidden="false" customHeight="false" outlineLevel="0" collapsed="false">
      <c r="A64" s="8"/>
      <c r="B64" s="8"/>
      <c r="C64" s="8"/>
      <c r="D64" s="8"/>
      <c r="E64" s="17"/>
      <c r="F64" s="27"/>
      <c r="G64" s="27"/>
      <c r="H64" s="8"/>
      <c r="I64" s="17"/>
      <c r="J64" s="27"/>
      <c r="K64" s="28" t="n">
        <f aca="false">IF(C64="",0,IFERROR(INDEX('Asset Classes'!$B$6:$B$20,MATCH(C64,'Asset Classes'!$A$6:$A$20,0)),0))</f>
        <v>0</v>
      </c>
      <c r="L64" s="29" t="n">
        <f aca="false">IF(C64="",0,IFERROR(INDEX('Asset Classes'!$C$6:$C$20,MATCH(C64,'Asset Classes'!$A$6:$A$20,0)),0))</f>
        <v>0</v>
      </c>
      <c r="M64" s="11" t="str">
        <f aca="false">IF(C64="","",IFERROR(INDEX('Asset Classes'!$D$6:$D$20,MATCH(C64,'Asset Classes'!$A$6:$A$20,0)),0))</f>
        <v/>
      </c>
      <c r="N64" s="30" t="n">
        <f aca="false">N(F64)*Settings!$C$8</f>
        <v>0</v>
      </c>
      <c r="O64" s="30" t="n">
        <f aca="false">IF(N(F64)=0,0,IF(E64&lt;Settings!$C$5,F64-N(G64),0))</f>
        <v>0</v>
      </c>
      <c r="P64" s="30" t="n">
        <f aca="false">IF(N(F64)=0,0,IF(AND(E64&gt;=Settings!$C$5,E64&lt;=Settings!$C$6),F64,0))</f>
        <v>0</v>
      </c>
      <c r="Q64" s="19" t="n">
        <f aca="false">IF(OR(N(F64)=0,K64=0),0,MAX(0,MIN(IF(I64="",Settings!$C$6,I64),Settings!$C$6,EDATE(E64,K64*12)-1)-MAX(E64,Settings!$C$5)+1))</f>
        <v>0</v>
      </c>
      <c r="R64" s="30" t="n">
        <f aca="false">IF(OR(N(F64)=0,K64=0),0,MIN(MAX(0,F64-N(G64)-N64),IF(H64="WDV",(F64-N(G64))*L64,(F64-N64)/K64)*Q64/Settings!$C$7))</f>
        <v>0</v>
      </c>
      <c r="S64" s="30" t="n">
        <f aca="false">N(G64)+R64</f>
        <v>0</v>
      </c>
      <c r="T64" s="30" t="n">
        <f aca="false">N(F64)-S64</f>
        <v>0</v>
      </c>
      <c r="U64" s="10" t="str">
        <f aca="false">IF(I64="","No",IF(AND(I64&gt;=Settings!$C$5,I64&lt;=Settings!$C$6),"Yes","No"))</f>
        <v>No</v>
      </c>
      <c r="V64" s="30" t="n">
        <f aca="false">IF(U64="Yes",N(J64)-T64,0)</f>
        <v>0</v>
      </c>
      <c r="W64" s="30" t="n">
        <f aca="false">IF(U64="Yes",0,N(F64))</f>
        <v>0</v>
      </c>
      <c r="X64" s="30" t="n">
        <f aca="false">IF(U64="Yes",0,S64)</f>
        <v>0</v>
      </c>
      <c r="Y64" s="30" t="n">
        <f aca="false">W64-X64</f>
        <v>0</v>
      </c>
      <c r="Z64" s="19" t="n">
        <f aca="false">IF(P64=0,0,Settings!$C$6-E64+1)</f>
        <v>0</v>
      </c>
      <c r="AA64" s="30" t="n">
        <f aca="false">IF(AND(P64&gt;0,Z64&gt;=180),P64,0)</f>
        <v>0</v>
      </c>
      <c r="AB64" s="30" t="n">
        <f aca="false">IF(AND(P64&gt;0,Z64&lt;180),P64,0)</f>
        <v>0</v>
      </c>
      <c r="AC64" s="30" t="n">
        <f aca="false">IF(U64="Yes",N(J64),0)</f>
        <v>0</v>
      </c>
      <c r="AD64" s="10" t="str">
        <f aca="false">IF(A64="","",IF(AND(C64&lt;&gt;"",K64=0),"Class not in Asset Classes",IF(AND(H64&lt;&gt;"SLM",H64&lt;&gt;"WDV"),"Pick SLM or WDV",IF(E64&gt;Settings!$C$6,"Put to use after year end",IF(AND(I64&lt;&gt;"",I64&lt;Settings!$C$5),"Sold before this year - remove",IF(N(G64)&gt;N(F64),"Opening depreciation &gt; cost","OK"))))))</f>
        <v/>
      </c>
    </row>
    <row r="65" customFormat="false" ht="15" hidden="false" customHeight="false" outlineLevel="0" collapsed="false">
      <c r="A65" s="8"/>
      <c r="B65" s="8"/>
      <c r="C65" s="8"/>
      <c r="D65" s="8"/>
      <c r="E65" s="17"/>
      <c r="F65" s="27"/>
      <c r="G65" s="27"/>
      <c r="H65" s="8"/>
      <c r="I65" s="17"/>
      <c r="J65" s="27"/>
      <c r="K65" s="28" t="n">
        <f aca="false">IF(C65="",0,IFERROR(INDEX('Asset Classes'!$B$6:$B$20,MATCH(C65,'Asset Classes'!$A$6:$A$20,0)),0))</f>
        <v>0</v>
      </c>
      <c r="L65" s="29" t="n">
        <f aca="false">IF(C65="",0,IFERROR(INDEX('Asset Classes'!$C$6:$C$20,MATCH(C65,'Asset Classes'!$A$6:$A$20,0)),0))</f>
        <v>0</v>
      </c>
      <c r="M65" s="11" t="str">
        <f aca="false">IF(C65="","",IFERROR(INDEX('Asset Classes'!$D$6:$D$20,MATCH(C65,'Asset Classes'!$A$6:$A$20,0)),0))</f>
        <v/>
      </c>
      <c r="N65" s="30" t="n">
        <f aca="false">N(F65)*Settings!$C$8</f>
        <v>0</v>
      </c>
      <c r="O65" s="30" t="n">
        <f aca="false">IF(N(F65)=0,0,IF(E65&lt;Settings!$C$5,F65-N(G65),0))</f>
        <v>0</v>
      </c>
      <c r="P65" s="30" t="n">
        <f aca="false">IF(N(F65)=0,0,IF(AND(E65&gt;=Settings!$C$5,E65&lt;=Settings!$C$6),F65,0))</f>
        <v>0</v>
      </c>
      <c r="Q65" s="19" t="n">
        <f aca="false">IF(OR(N(F65)=0,K65=0),0,MAX(0,MIN(IF(I65="",Settings!$C$6,I65),Settings!$C$6,EDATE(E65,K65*12)-1)-MAX(E65,Settings!$C$5)+1))</f>
        <v>0</v>
      </c>
      <c r="R65" s="30" t="n">
        <f aca="false">IF(OR(N(F65)=0,K65=0),0,MIN(MAX(0,F65-N(G65)-N65),IF(H65="WDV",(F65-N(G65))*L65,(F65-N65)/K65)*Q65/Settings!$C$7))</f>
        <v>0</v>
      </c>
      <c r="S65" s="30" t="n">
        <f aca="false">N(G65)+R65</f>
        <v>0</v>
      </c>
      <c r="T65" s="30" t="n">
        <f aca="false">N(F65)-S65</f>
        <v>0</v>
      </c>
      <c r="U65" s="10" t="str">
        <f aca="false">IF(I65="","No",IF(AND(I65&gt;=Settings!$C$5,I65&lt;=Settings!$C$6),"Yes","No"))</f>
        <v>No</v>
      </c>
      <c r="V65" s="30" t="n">
        <f aca="false">IF(U65="Yes",N(J65)-T65,0)</f>
        <v>0</v>
      </c>
      <c r="W65" s="30" t="n">
        <f aca="false">IF(U65="Yes",0,N(F65))</f>
        <v>0</v>
      </c>
      <c r="X65" s="30" t="n">
        <f aca="false">IF(U65="Yes",0,S65)</f>
        <v>0</v>
      </c>
      <c r="Y65" s="30" t="n">
        <f aca="false">W65-X65</f>
        <v>0</v>
      </c>
      <c r="Z65" s="19" t="n">
        <f aca="false">IF(P65=0,0,Settings!$C$6-E65+1)</f>
        <v>0</v>
      </c>
      <c r="AA65" s="30" t="n">
        <f aca="false">IF(AND(P65&gt;0,Z65&gt;=180),P65,0)</f>
        <v>0</v>
      </c>
      <c r="AB65" s="30" t="n">
        <f aca="false">IF(AND(P65&gt;0,Z65&lt;180),P65,0)</f>
        <v>0</v>
      </c>
      <c r="AC65" s="30" t="n">
        <f aca="false">IF(U65="Yes",N(J65),0)</f>
        <v>0</v>
      </c>
      <c r="AD65" s="10" t="str">
        <f aca="false">IF(A65="","",IF(AND(C65&lt;&gt;"",K65=0),"Class not in Asset Classes",IF(AND(H65&lt;&gt;"SLM",H65&lt;&gt;"WDV"),"Pick SLM or WDV",IF(E65&gt;Settings!$C$6,"Put to use after year end",IF(AND(I65&lt;&gt;"",I65&lt;Settings!$C$5),"Sold before this year - remove",IF(N(G65)&gt;N(F65),"Opening depreciation &gt; cost","OK"))))))</f>
        <v/>
      </c>
    </row>
    <row r="66" customFormat="false" ht="15" hidden="false" customHeight="false" outlineLevel="0" collapsed="false">
      <c r="A66" s="8"/>
      <c r="B66" s="8"/>
      <c r="C66" s="8"/>
      <c r="D66" s="8"/>
      <c r="E66" s="17"/>
      <c r="F66" s="27"/>
      <c r="G66" s="27"/>
      <c r="H66" s="8"/>
      <c r="I66" s="17"/>
      <c r="J66" s="27"/>
      <c r="K66" s="28" t="n">
        <f aca="false">IF(C66="",0,IFERROR(INDEX('Asset Classes'!$B$6:$B$20,MATCH(C66,'Asset Classes'!$A$6:$A$20,0)),0))</f>
        <v>0</v>
      </c>
      <c r="L66" s="29" t="n">
        <f aca="false">IF(C66="",0,IFERROR(INDEX('Asset Classes'!$C$6:$C$20,MATCH(C66,'Asset Classes'!$A$6:$A$20,0)),0))</f>
        <v>0</v>
      </c>
      <c r="M66" s="11" t="str">
        <f aca="false">IF(C66="","",IFERROR(INDEX('Asset Classes'!$D$6:$D$20,MATCH(C66,'Asset Classes'!$A$6:$A$20,0)),0))</f>
        <v/>
      </c>
      <c r="N66" s="30" t="n">
        <f aca="false">N(F66)*Settings!$C$8</f>
        <v>0</v>
      </c>
      <c r="O66" s="30" t="n">
        <f aca="false">IF(N(F66)=0,0,IF(E66&lt;Settings!$C$5,F66-N(G66),0))</f>
        <v>0</v>
      </c>
      <c r="P66" s="30" t="n">
        <f aca="false">IF(N(F66)=0,0,IF(AND(E66&gt;=Settings!$C$5,E66&lt;=Settings!$C$6),F66,0))</f>
        <v>0</v>
      </c>
      <c r="Q66" s="19" t="n">
        <f aca="false">IF(OR(N(F66)=0,K66=0),0,MAX(0,MIN(IF(I66="",Settings!$C$6,I66),Settings!$C$6,EDATE(E66,K66*12)-1)-MAX(E66,Settings!$C$5)+1))</f>
        <v>0</v>
      </c>
      <c r="R66" s="30" t="n">
        <f aca="false">IF(OR(N(F66)=0,K66=0),0,MIN(MAX(0,F66-N(G66)-N66),IF(H66="WDV",(F66-N(G66))*L66,(F66-N66)/K66)*Q66/Settings!$C$7))</f>
        <v>0</v>
      </c>
      <c r="S66" s="30" t="n">
        <f aca="false">N(G66)+R66</f>
        <v>0</v>
      </c>
      <c r="T66" s="30" t="n">
        <f aca="false">N(F66)-S66</f>
        <v>0</v>
      </c>
      <c r="U66" s="10" t="str">
        <f aca="false">IF(I66="","No",IF(AND(I66&gt;=Settings!$C$5,I66&lt;=Settings!$C$6),"Yes","No"))</f>
        <v>No</v>
      </c>
      <c r="V66" s="30" t="n">
        <f aca="false">IF(U66="Yes",N(J66)-T66,0)</f>
        <v>0</v>
      </c>
      <c r="W66" s="30" t="n">
        <f aca="false">IF(U66="Yes",0,N(F66))</f>
        <v>0</v>
      </c>
      <c r="X66" s="30" t="n">
        <f aca="false">IF(U66="Yes",0,S66)</f>
        <v>0</v>
      </c>
      <c r="Y66" s="30" t="n">
        <f aca="false">W66-X66</f>
        <v>0</v>
      </c>
      <c r="Z66" s="19" t="n">
        <f aca="false">IF(P66=0,0,Settings!$C$6-E66+1)</f>
        <v>0</v>
      </c>
      <c r="AA66" s="30" t="n">
        <f aca="false">IF(AND(P66&gt;0,Z66&gt;=180),P66,0)</f>
        <v>0</v>
      </c>
      <c r="AB66" s="30" t="n">
        <f aca="false">IF(AND(P66&gt;0,Z66&lt;180),P66,0)</f>
        <v>0</v>
      </c>
      <c r="AC66" s="30" t="n">
        <f aca="false">IF(U66="Yes",N(J66),0)</f>
        <v>0</v>
      </c>
      <c r="AD66" s="10" t="str">
        <f aca="false">IF(A66="","",IF(AND(C66&lt;&gt;"",K66=0),"Class not in Asset Classes",IF(AND(H66&lt;&gt;"SLM",H66&lt;&gt;"WDV"),"Pick SLM or WDV",IF(E66&gt;Settings!$C$6,"Put to use after year end",IF(AND(I66&lt;&gt;"",I66&lt;Settings!$C$5),"Sold before this year - remove",IF(N(G66)&gt;N(F66),"Opening depreciation &gt; cost","OK"))))))</f>
        <v/>
      </c>
    </row>
    <row r="67" customFormat="false" ht="15" hidden="false" customHeight="false" outlineLevel="0" collapsed="false">
      <c r="A67" s="8"/>
      <c r="B67" s="8"/>
      <c r="C67" s="8"/>
      <c r="D67" s="8"/>
      <c r="E67" s="17"/>
      <c r="F67" s="27"/>
      <c r="G67" s="27"/>
      <c r="H67" s="8"/>
      <c r="I67" s="17"/>
      <c r="J67" s="27"/>
      <c r="K67" s="28" t="n">
        <f aca="false">IF(C67="",0,IFERROR(INDEX('Asset Classes'!$B$6:$B$20,MATCH(C67,'Asset Classes'!$A$6:$A$20,0)),0))</f>
        <v>0</v>
      </c>
      <c r="L67" s="29" t="n">
        <f aca="false">IF(C67="",0,IFERROR(INDEX('Asset Classes'!$C$6:$C$20,MATCH(C67,'Asset Classes'!$A$6:$A$20,0)),0))</f>
        <v>0</v>
      </c>
      <c r="M67" s="11" t="str">
        <f aca="false">IF(C67="","",IFERROR(INDEX('Asset Classes'!$D$6:$D$20,MATCH(C67,'Asset Classes'!$A$6:$A$20,0)),0))</f>
        <v/>
      </c>
      <c r="N67" s="30" t="n">
        <f aca="false">N(F67)*Settings!$C$8</f>
        <v>0</v>
      </c>
      <c r="O67" s="30" t="n">
        <f aca="false">IF(N(F67)=0,0,IF(E67&lt;Settings!$C$5,F67-N(G67),0))</f>
        <v>0</v>
      </c>
      <c r="P67" s="30" t="n">
        <f aca="false">IF(N(F67)=0,0,IF(AND(E67&gt;=Settings!$C$5,E67&lt;=Settings!$C$6),F67,0))</f>
        <v>0</v>
      </c>
      <c r="Q67" s="19" t="n">
        <f aca="false">IF(OR(N(F67)=0,K67=0),0,MAX(0,MIN(IF(I67="",Settings!$C$6,I67),Settings!$C$6,EDATE(E67,K67*12)-1)-MAX(E67,Settings!$C$5)+1))</f>
        <v>0</v>
      </c>
      <c r="R67" s="30" t="n">
        <f aca="false">IF(OR(N(F67)=0,K67=0),0,MIN(MAX(0,F67-N(G67)-N67),IF(H67="WDV",(F67-N(G67))*L67,(F67-N67)/K67)*Q67/Settings!$C$7))</f>
        <v>0</v>
      </c>
      <c r="S67" s="30" t="n">
        <f aca="false">N(G67)+R67</f>
        <v>0</v>
      </c>
      <c r="T67" s="30" t="n">
        <f aca="false">N(F67)-S67</f>
        <v>0</v>
      </c>
      <c r="U67" s="10" t="str">
        <f aca="false">IF(I67="","No",IF(AND(I67&gt;=Settings!$C$5,I67&lt;=Settings!$C$6),"Yes","No"))</f>
        <v>No</v>
      </c>
      <c r="V67" s="30" t="n">
        <f aca="false">IF(U67="Yes",N(J67)-T67,0)</f>
        <v>0</v>
      </c>
      <c r="W67" s="30" t="n">
        <f aca="false">IF(U67="Yes",0,N(F67))</f>
        <v>0</v>
      </c>
      <c r="X67" s="30" t="n">
        <f aca="false">IF(U67="Yes",0,S67)</f>
        <v>0</v>
      </c>
      <c r="Y67" s="30" t="n">
        <f aca="false">W67-X67</f>
        <v>0</v>
      </c>
      <c r="Z67" s="19" t="n">
        <f aca="false">IF(P67=0,0,Settings!$C$6-E67+1)</f>
        <v>0</v>
      </c>
      <c r="AA67" s="30" t="n">
        <f aca="false">IF(AND(P67&gt;0,Z67&gt;=180),P67,0)</f>
        <v>0</v>
      </c>
      <c r="AB67" s="30" t="n">
        <f aca="false">IF(AND(P67&gt;0,Z67&lt;180),P67,0)</f>
        <v>0</v>
      </c>
      <c r="AC67" s="30" t="n">
        <f aca="false">IF(U67="Yes",N(J67),0)</f>
        <v>0</v>
      </c>
      <c r="AD67" s="10" t="str">
        <f aca="false">IF(A67="","",IF(AND(C67&lt;&gt;"",K67=0),"Class not in Asset Classes",IF(AND(H67&lt;&gt;"SLM",H67&lt;&gt;"WDV"),"Pick SLM or WDV",IF(E67&gt;Settings!$C$6,"Put to use after year end",IF(AND(I67&lt;&gt;"",I67&lt;Settings!$C$5),"Sold before this year - remove",IF(N(G67)&gt;N(F67),"Opening depreciation &gt; cost","OK"))))))</f>
        <v/>
      </c>
    </row>
    <row r="68" customFormat="false" ht="15" hidden="false" customHeight="false" outlineLevel="0" collapsed="false">
      <c r="A68" s="8"/>
      <c r="B68" s="8"/>
      <c r="C68" s="8"/>
      <c r="D68" s="8"/>
      <c r="E68" s="17"/>
      <c r="F68" s="27"/>
      <c r="G68" s="27"/>
      <c r="H68" s="8"/>
      <c r="I68" s="17"/>
      <c r="J68" s="27"/>
      <c r="K68" s="28" t="n">
        <f aca="false">IF(C68="",0,IFERROR(INDEX('Asset Classes'!$B$6:$B$20,MATCH(C68,'Asset Classes'!$A$6:$A$20,0)),0))</f>
        <v>0</v>
      </c>
      <c r="L68" s="29" t="n">
        <f aca="false">IF(C68="",0,IFERROR(INDEX('Asset Classes'!$C$6:$C$20,MATCH(C68,'Asset Classes'!$A$6:$A$20,0)),0))</f>
        <v>0</v>
      </c>
      <c r="M68" s="11" t="str">
        <f aca="false">IF(C68="","",IFERROR(INDEX('Asset Classes'!$D$6:$D$20,MATCH(C68,'Asset Classes'!$A$6:$A$20,0)),0))</f>
        <v/>
      </c>
      <c r="N68" s="30" t="n">
        <f aca="false">N(F68)*Settings!$C$8</f>
        <v>0</v>
      </c>
      <c r="O68" s="30" t="n">
        <f aca="false">IF(N(F68)=0,0,IF(E68&lt;Settings!$C$5,F68-N(G68),0))</f>
        <v>0</v>
      </c>
      <c r="P68" s="30" t="n">
        <f aca="false">IF(N(F68)=0,0,IF(AND(E68&gt;=Settings!$C$5,E68&lt;=Settings!$C$6),F68,0))</f>
        <v>0</v>
      </c>
      <c r="Q68" s="19" t="n">
        <f aca="false">IF(OR(N(F68)=0,K68=0),0,MAX(0,MIN(IF(I68="",Settings!$C$6,I68),Settings!$C$6,EDATE(E68,K68*12)-1)-MAX(E68,Settings!$C$5)+1))</f>
        <v>0</v>
      </c>
      <c r="R68" s="30" t="n">
        <f aca="false">IF(OR(N(F68)=0,K68=0),0,MIN(MAX(0,F68-N(G68)-N68),IF(H68="WDV",(F68-N(G68))*L68,(F68-N68)/K68)*Q68/Settings!$C$7))</f>
        <v>0</v>
      </c>
      <c r="S68" s="30" t="n">
        <f aca="false">N(G68)+R68</f>
        <v>0</v>
      </c>
      <c r="T68" s="30" t="n">
        <f aca="false">N(F68)-S68</f>
        <v>0</v>
      </c>
      <c r="U68" s="10" t="str">
        <f aca="false">IF(I68="","No",IF(AND(I68&gt;=Settings!$C$5,I68&lt;=Settings!$C$6),"Yes","No"))</f>
        <v>No</v>
      </c>
      <c r="V68" s="30" t="n">
        <f aca="false">IF(U68="Yes",N(J68)-T68,0)</f>
        <v>0</v>
      </c>
      <c r="W68" s="30" t="n">
        <f aca="false">IF(U68="Yes",0,N(F68))</f>
        <v>0</v>
      </c>
      <c r="X68" s="30" t="n">
        <f aca="false">IF(U68="Yes",0,S68)</f>
        <v>0</v>
      </c>
      <c r="Y68" s="30" t="n">
        <f aca="false">W68-X68</f>
        <v>0</v>
      </c>
      <c r="Z68" s="19" t="n">
        <f aca="false">IF(P68=0,0,Settings!$C$6-E68+1)</f>
        <v>0</v>
      </c>
      <c r="AA68" s="30" t="n">
        <f aca="false">IF(AND(P68&gt;0,Z68&gt;=180),P68,0)</f>
        <v>0</v>
      </c>
      <c r="AB68" s="30" t="n">
        <f aca="false">IF(AND(P68&gt;0,Z68&lt;180),P68,0)</f>
        <v>0</v>
      </c>
      <c r="AC68" s="30" t="n">
        <f aca="false">IF(U68="Yes",N(J68),0)</f>
        <v>0</v>
      </c>
      <c r="AD68" s="10" t="str">
        <f aca="false">IF(A68="","",IF(AND(C68&lt;&gt;"",K68=0),"Class not in Asset Classes",IF(AND(H68&lt;&gt;"SLM",H68&lt;&gt;"WDV"),"Pick SLM or WDV",IF(E68&gt;Settings!$C$6,"Put to use after year end",IF(AND(I68&lt;&gt;"",I68&lt;Settings!$C$5),"Sold before this year - remove",IF(N(G68)&gt;N(F68),"Opening depreciation &gt; cost","OK"))))))</f>
        <v/>
      </c>
    </row>
    <row r="69" customFormat="false" ht="15" hidden="false" customHeight="false" outlineLevel="0" collapsed="false">
      <c r="A69" s="8"/>
      <c r="B69" s="8"/>
      <c r="C69" s="8"/>
      <c r="D69" s="8"/>
      <c r="E69" s="17"/>
      <c r="F69" s="27"/>
      <c r="G69" s="27"/>
      <c r="H69" s="8"/>
      <c r="I69" s="17"/>
      <c r="J69" s="27"/>
      <c r="K69" s="28" t="n">
        <f aca="false">IF(C69="",0,IFERROR(INDEX('Asset Classes'!$B$6:$B$20,MATCH(C69,'Asset Classes'!$A$6:$A$20,0)),0))</f>
        <v>0</v>
      </c>
      <c r="L69" s="29" t="n">
        <f aca="false">IF(C69="",0,IFERROR(INDEX('Asset Classes'!$C$6:$C$20,MATCH(C69,'Asset Classes'!$A$6:$A$20,0)),0))</f>
        <v>0</v>
      </c>
      <c r="M69" s="11" t="str">
        <f aca="false">IF(C69="","",IFERROR(INDEX('Asset Classes'!$D$6:$D$20,MATCH(C69,'Asset Classes'!$A$6:$A$20,0)),0))</f>
        <v/>
      </c>
      <c r="N69" s="30" t="n">
        <f aca="false">N(F69)*Settings!$C$8</f>
        <v>0</v>
      </c>
      <c r="O69" s="30" t="n">
        <f aca="false">IF(N(F69)=0,0,IF(E69&lt;Settings!$C$5,F69-N(G69),0))</f>
        <v>0</v>
      </c>
      <c r="P69" s="30" t="n">
        <f aca="false">IF(N(F69)=0,0,IF(AND(E69&gt;=Settings!$C$5,E69&lt;=Settings!$C$6),F69,0))</f>
        <v>0</v>
      </c>
      <c r="Q69" s="19" t="n">
        <f aca="false">IF(OR(N(F69)=0,K69=0),0,MAX(0,MIN(IF(I69="",Settings!$C$6,I69),Settings!$C$6,EDATE(E69,K69*12)-1)-MAX(E69,Settings!$C$5)+1))</f>
        <v>0</v>
      </c>
      <c r="R69" s="30" t="n">
        <f aca="false">IF(OR(N(F69)=0,K69=0),0,MIN(MAX(0,F69-N(G69)-N69),IF(H69="WDV",(F69-N(G69))*L69,(F69-N69)/K69)*Q69/Settings!$C$7))</f>
        <v>0</v>
      </c>
      <c r="S69" s="30" t="n">
        <f aca="false">N(G69)+R69</f>
        <v>0</v>
      </c>
      <c r="T69" s="30" t="n">
        <f aca="false">N(F69)-S69</f>
        <v>0</v>
      </c>
      <c r="U69" s="10" t="str">
        <f aca="false">IF(I69="","No",IF(AND(I69&gt;=Settings!$C$5,I69&lt;=Settings!$C$6),"Yes","No"))</f>
        <v>No</v>
      </c>
      <c r="V69" s="30" t="n">
        <f aca="false">IF(U69="Yes",N(J69)-T69,0)</f>
        <v>0</v>
      </c>
      <c r="W69" s="30" t="n">
        <f aca="false">IF(U69="Yes",0,N(F69))</f>
        <v>0</v>
      </c>
      <c r="X69" s="30" t="n">
        <f aca="false">IF(U69="Yes",0,S69)</f>
        <v>0</v>
      </c>
      <c r="Y69" s="30" t="n">
        <f aca="false">W69-X69</f>
        <v>0</v>
      </c>
      <c r="Z69" s="19" t="n">
        <f aca="false">IF(P69=0,0,Settings!$C$6-E69+1)</f>
        <v>0</v>
      </c>
      <c r="AA69" s="30" t="n">
        <f aca="false">IF(AND(P69&gt;0,Z69&gt;=180),P69,0)</f>
        <v>0</v>
      </c>
      <c r="AB69" s="30" t="n">
        <f aca="false">IF(AND(P69&gt;0,Z69&lt;180),P69,0)</f>
        <v>0</v>
      </c>
      <c r="AC69" s="30" t="n">
        <f aca="false">IF(U69="Yes",N(J69),0)</f>
        <v>0</v>
      </c>
      <c r="AD69" s="10" t="str">
        <f aca="false">IF(A69="","",IF(AND(C69&lt;&gt;"",K69=0),"Class not in Asset Classes",IF(AND(H69&lt;&gt;"SLM",H69&lt;&gt;"WDV"),"Pick SLM or WDV",IF(E69&gt;Settings!$C$6,"Put to use after year end",IF(AND(I69&lt;&gt;"",I69&lt;Settings!$C$5),"Sold before this year - remove",IF(N(G69)&gt;N(F69),"Opening depreciation &gt; cost","OK"))))))</f>
        <v/>
      </c>
    </row>
    <row r="70" customFormat="false" ht="15" hidden="false" customHeight="false" outlineLevel="0" collapsed="false">
      <c r="A70" s="8"/>
      <c r="B70" s="8"/>
      <c r="C70" s="8"/>
      <c r="D70" s="8"/>
      <c r="E70" s="17"/>
      <c r="F70" s="27"/>
      <c r="G70" s="27"/>
      <c r="H70" s="8"/>
      <c r="I70" s="17"/>
      <c r="J70" s="27"/>
      <c r="K70" s="28" t="n">
        <f aca="false">IF(C70="",0,IFERROR(INDEX('Asset Classes'!$B$6:$B$20,MATCH(C70,'Asset Classes'!$A$6:$A$20,0)),0))</f>
        <v>0</v>
      </c>
      <c r="L70" s="29" t="n">
        <f aca="false">IF(C70="",0,IFERROR(INDEX('Asset Classes'!$C$6:$C$20,MATCH(C70,'Asset Classes'!$A$6:$A$20,0)),0))</f>
        <v>0</v>
      </c>
      <c r="M70" s="11" t="str">
        <f aca="false">IF(C70="","",IFERROR(INDEX('Asset Classes'!$D$6:$D$20,MATCH(C70,'Asset Classes'!$A$6:$A$20,0)),0))</f>
        <v/>
      </c>
      <c r="N70" s="30" t="n">
        <f aca="false">N(F70)*Settings!$C$8</f>
        <v>0</v>
      </c>
      <c r="O70" s="30" t="n">
        <f aca="false">IF(N(F70)=0,0,IF(E70&lt;Settings!$C$5,F70-N(G70),0))</f>
        <v>0</v>
      </c>
      <c r="P70" s="30" t="n">
        <f aca="false">IF(N(F70)=0,0,IF(AND(E70&gt;=Settings!$C$5,E70&lt;=Settings!$C$6),F70,0))</f>
        <v>0</v>
      </c>
      <c r="Q70" s="19" t="n">
        <f aca="false">IF(OR(N(F70)=0,K70=0),0,MAX(0,MIN(IF(I70="",Settings!$C$6,I70),Settings!$C$6,EDATE(E70,K70*12)-1)-MAX(E70,Settings!$C$5)+1))</f>
        <v>0</v>
      </c>
      <c r="R70" s="30" t="n">
        <f aca="false">IF(OR(N(F70)=0,K70=0),0,MIN(MAX(0,F70-N(G70)-N70),IF(H70="WDV",(F70-N(G70))*L70,(F70-N70)/K70)*Q70/Settings!$C$7))</f>
        <v>0</v>
      </c>
      <c r="S70" s="30" t="n">
        <f aca="false">N(G70)+R70</f>
        <v>0</v>
      </c>
      <c r="T70" s="30" t="n">
        <f aca="false">N(F70)-S70</f>
        <v>0</v>
      </c>
      <c r="U70" s="10" t="str">
        <f aca="false">IF(I70="","No",IF(AND(I70&gt;=Settings!$C$5,I70&lt;=Settings!$C$6),"Yes","No"))</f>
        <v>No</v>
      </c>
      <c r="V70" s="30" t="n">
        <f aca="false">IF(U70="Yes",N(J70)-T70,0)</f>
        <v>0</v>
      </c>
      <c r="W70" s="30" t="n">
        <f aca="false">IF(U70="Yes",0,N(F70))</f>
        <v>0</v>
      </c>
      <c r="X70" s="30" t="n">
        <f aca="false">IF(U70="Yes",0,S70)</f>
        <v>0</v>
      </c>
      <c r="Y70" s="30" t="n">
        <f aca="false">W70-X70</f>
        <v>0</v>
      </c>
      <c r="Z70" s="19" t="n">
        <f aca="false">IF(P70=0,0,Settings!$C$6-E70+1)</f>
        <v>0</v>
      </c>
      <c r="AA70" s="30" t="n">
        <f aca="false">IF(AND(P70&gt;0,Z70&gt;=180),P70,0)</f>
        <v>0</v>
      </c>
      <c r="AB70" s="30" t="n">
        <f aca="false">IF(AND(P70&gt;0,Z70&lt;180),P70,0)</f>
        <v>0</v>
      </c>
      <c r="AC70" s="30" t="n">
        <f aca="false">IF(U70="Yes",N(J70),0)</f>
        <v>0</v>
      </c>
      <c r="AD70" s="10" t="str">
        <f aca="false">IF(A70="","",IF(AND(C70&lt;&gt;"",K70=0),"Class not in Asset Classes",IF(AND(H70&lt;&gt;"SLM",H70&lt;&gt;"WDV"),"Pick SLM or WDV",IF(E70&gt;Settings!$C$6,"Put to use after year end",IF(AND(I70&lt;&gt;"",I70&lt;Settings!$C$5),"Sold before this year - remove",IF(N(G70)&gt;N(F70),"Opening depreciation &gt; cost","OK"))))))</f>
        <v/>
      </c>
    </row>
    <row r="71" customFormat="false" ht="15" hidden="false" customHeight="false" outlineLevel="0" collapsed="false">
      <c r="A71" s="8"/>
      <c r="B71" s="8"/>
      <c r="C71" s="8"/>
      <c r="D71" s="8"/>
      <c r="E71" s="17"/>
      <c r="F71" s="27"/>
      <c r="G71" s="27"/>
      <c r="H71" s="8"/>
      <c r="I71" s="17"/>
      <c r="J71" s="27"/>
      <c r="K71" s="28" t="n">
        <f aca="false">IF(C71="",0,IFERROR(INDEX('Asset Classes'!$B$6:$B$20,MATCH(C71,'Asset Classes'!$A$6:$A$20,0)),0))</f>
        <v>0</v>
      </c>
      <c r="L71" s="29" t="n">
        <f aca="false">IF(C71="",0,IFERROR(INDEX('Asset Classes'!$C$6:$C$20,MATCH(C71,'Asset Classes'!$A$6:$A$20,0)),0))</f>
        <v>0</v>
      </c>
      <c r="M71" s="11" t="str">
        <f aca="false">IF(C71="","",IFERROR(INDEX('Asset Classes'!$D$6:$D$20,MATCH(C71,'Asset Classes'!$A$6:$A$20,0)),0))</f>
        <v/>
      </c>
      <c r="N71" s="30" t="n">
        <f aca="false">N(F71)*Settings!$C$8</f>
        <v>0</v>
      </c>
      <c r="O71" s="30" t="n">
        <f aca="false">IF(N(F71)=0,0,IF(E71&lt;Settings!$C$5,F71-N(G71),0))</f>
        <v>0</v>
      </c>
      <c r="P71" s="30" t="n">
        <f aca="false">IF(N(F71)=0,0,IF(AND(E71&gt;=Settings!$C$5,E71&lt;=Settings!$C$6),F71,0))</f>
        <v>0</v>
      </c>
      <c r="Q71" s="19" t="n">
        <f aca="false">IF(OR(N(F71)=0,K71=0),0,MAX(0,MIN(IF(I71="",Settings!$C$6,I71),Settings!$C$6,EDATE(E71,K71*12)-1)-MAX(E71,Settings!$C$5)+1))</f>
        <v>0</v>
      </c>
      <c r="R71" s="30" t="n">
        <f aca="false">IF(OR(N(F71)=0,K71=0),0,MIN(MAX(0,F71-N(G71)-N71),IF(H71="WDV",(F71-N(G71))*L71,(F71-N71)/K71)*Q71/Settings!$C$7))</f>
        <v>0</v>
      </c>
      <c r="S71" s="30" t="n">
        <f aca="false">N(G71)+R71</f>
        <v>0</v>
      </c>
      <c r="T71" s="30" t="n">
        <f aca="false">N(F71)-S71</f>
        <v>0</v>
      </c>
      <c r="U71" s="10" t="str">
        <f aca="false">IF(I71="","No",IF(AND(I71&gt;=Settings!$C$5,I71&lt;=Settings!$C$6),"Yes","No"))</f>
        <v>No</v>
      </c>
      <c r="V71" s="30" t="n">
        <f aca="false">IF(U71="Yes",N(J71)-T71,0)</f>
        <v>0</v>
      </c>
      <c r="W71" s="30" t="n">
        <f aca="false">IF(U71="Yes",0,N(F71))</f>
        <v>0</v>
      </c>
      <c r="X71" s="30" t="n">
        <f aca="false">IF(U71="Yes",0,S71)</f>
        <v>0</v>
      </c>
      <c r="Y71" s="30" t="n">
        <f aca="false">W71-X71</f>
        <v>0</v>
      </c>
      <c r="Z71" s="19" t="n">
        <f aca="false">IF(P71=0,0,Settings!$C$6-E71+1)</f>
        <v>0</v>
      </c>
      <c r="AA71" s="30" t="n">
        <f aca="false">IF(AND(P71&gt;0,Z71&gt;=180),P71,0)</f>
        <v>0</v>
      </c>
      <c r="AB71" s="30" t="n">
        <f aca="false">IF(AND(P71&gt;0,Z71&lt;180),P71,0)</f>
        <v>0</v>
      </c>
      <c r="AC71" s="30" t="n">
        <f aca="false">IF(U71="Yes",N(J71),0)</f>
        <v>0</v>
      </c>
      <c r="AD71" s="10" t="str">
        <f aca="false">IF(A71="","",IF(AND(C71&lt;&gt;"",K71=0),"Class not in Asset Classes",IF(AND(H71&lt;&gt;"SLM",H71&lt;&gt;"WDV"),"Pick SLM or WDV",IF(E71&gt;Settings!$C$6,"Put to use after year end",IF(AND(I71&lt;&gt;"",I71&lt;Settings!$C$5),"Sold before this year - remove",IF(N(G71)&gt;N(F71),"Opening depreciation &gt; cost","OK"))))))</f>
        <v/>
      </c>
    </row>
    <row r="72" customFormat="false" ht="15" hidden="false" customHeight="false" outlineLevel="0" collapsed="false">
      <c r="A72" s="8"/>
      <c r="B72" s="8"/>
      <c r="C72" s="8"/>
      <c r="D72" s="8"/>
      <c r="E72" s="17"/>
      <c r="F72" s="27"/>
      <c r="G72" s="27"/>
      <c r="H72" s="8"/>
      <c r="I72" s="17"/>
      <c r="J72" s="27"/>
      <c r="K72" s="28" t="n">
        <f aca="false">IF(C72="",0,IFERROR(INDEX('Asset Classes'!$B$6:$B$20,MATCH(C72,'Asset Classes'!$A$6:$A$20,0)),0))</f>
        <v>0</v>
      </c>
      <c r="L72" s="29" t="n">
        <f aca="false">IF(C72="",0,IFERROR(INDEX('Asset Classes'!$C$6:$C$20,MATCH(C72,'Asset Classes'!$A$6:$A$20,0)),0))</f>
        <v>0</v>
      </c>
      <c r="M72" s="11" t="str">
        <f aca="false">IF(C72="","",IFERROR(INDEX('Asset Classes'!$D$6:$D$20,MATCH(C72,'Asset Classes'!$A$6:$A$20,0)),0))</f>
        <v/>
      </c>
      <c r="N72" s="30" t="n">
        <f aca="false">N(F72)*Settings!$C$8</f>
        <v>0</v>
      </c>
      <c r="O72" s="30" t="n">
        <f aca="false">IF(N(F72)=0,0,IF(E72&lt;Settings!$C$5,F72-N(G72),0))</f>
        <v>0</v>
      </c>
      <c r="P72" s="30" t="n">
        <f aca="false">IF(N(F72)=0,0,IF(AND(E72&gt;=Settings!$C$5,E72&lt;=Settings!$C$6),F72,0))</f>
        <v>0</v>
      </c>
      <c r="Q72" s="19" t="n">
        <f aca="false">IF(OR(N(F72)=0,K72=0),0,MAX(0,MIN(IF(I72="",Settings!$C$6,I72),Settings!$C$6,EDATE(E72,K72*12)-1)-MAX(E72,Settings!$C$5)+1))</f>
        <v>0</v>
      </c>
      <c r="R72" s="30" t="n">
        <f aca="false">IF(OR(N(F72)=0,K72=0),0,MIN(MAX(0,F72-N(G72)-N72),IF(H72="WDV",(F72-N(G72))*L72,(F72-N72)/K72)*Q72/Settings!$C$7))</f>
        <v>0</v>
      </c>
      <c r="S72" s="30" t="n">
        <f aca="false">N(G72)+R72</f>
        <v>0</v>
      </c>
      <c r="T72" s="30" t="n">
        <f aca="false">N(F72)-S72</f>
        <v>0</v>
      </c>
      <c r="U72" s="10" t="str">
        <f aca="false">IF(I72="","No",IF(AND(I72&gt;=Settings!$C$5,I72&lt;=Settings!$C$6),"Yes","No"))</f>
        <v>No</v>
      </c>
      <c r="V72" s="30" t="n">
        <f aca="false">IF(U72="Yes",N(J72)-T72,0)</f>
        <v>0</v>
      </c>
      <c r="W72" s="30" t="n">
        <f aca="false">IF(U72="Yes",0,N(F72))</f>
        <v>0</v>
      </c>
      <c r="X72" s="30" t="n">
        <f aca="false">IF(U72="Yes",0,S72)</f>
        <v>0</v>
      </c>
      <c r="Y72" s="30" t="n">
        <f aca="false">W72-X72</f>
        <v>0</v>
      </c>
      <c r="Z72" s="19" t="n">
        <f aca="false">IF(P72=0,0,Settings!$C$6-E72+1)</f>
        <v>0</v>
      </c>
      <c r="AA72" s="30" t="n">
        <f aca="false">IF(AND(P72&gt;0,Z72&gt;=180),P72,0)</f>
        <v>0</v>
      </c>
      <c r="AB72" s="30" t="n">
        <f aca="false">IF(AND(P72&gt;0,Z72&lt;180),P72,0)</f>
        <v>0</v>
      </c>
      <c r="AC72" s="30" t="n">
        <f aca="false">IF(U72="Yes",N(J72),0)</f>
        <v>0</v>
      </c>
      <c r="AD72" s="10" t="str">
        <f aca="false">IF(A72="","",IF(AND(C72&lt;&gt;"",K72=0),"Class not in Asset Classes",IF(AND(H72&lt;&gt;"SLM",H72&lt;&gt;"WDV"),"Pick SLM or WDV",IF(E72&gt;Settings!$C$6,"Put to use after year end",IF(AND(I72&lt;&gt;"",I72&lt;Settings!$C$5),"Sold before this year - remove",IF(N(G72)&gt;N(F72),"Opening depreciation &gt; cost","OK"))))))</f>
        <v/>
      </c>
    </row>
    <row r="73" customFormat="false" ht="15" hidden="false" customHeight="false" outlineLevel="0" collapsed="false">
      <c r="A73" s="8"/>
      <c r="B73" s="8"/>
      <c r="C73" s="8"/>
      <c r="D73" s="8"/>
      <c r="E73" s="17"/>
      <c r="F73" s="27"/>
      <c r="G73" s="27"/>
      <c r="H73" s="8"/>
      <c r="I73" s="17"/>
      <c r="J73" s="27"/>
      <c r="K73" s="28" t="n">
        <f aca="false">IF(C73="",0,IFERROR(INDEX('Asset Classes'!$B$6:$B$20,MATCH(C73,'Asset Classes'!$A$6:$A$20,0)),0))</f>
        <v>0</v>
      </c>
      <c r="L73" s="29" t="n">
        <f aca="false">IF(C73="",0,IFERROR(INDEX('Asset Classes'!$C$6:$C$20,MATCH(C73,'Asset Classes'!$A$6:$A$20,0)),0))</f>
        <v>0</v>
      </c>
      <c r="M73" s="11" t="str">
        <f aca="false">IF(C73="","",IFERROR(INDEX('Asset Classes'!$D$6:$D$20,MATCH(C73,'Asset Classes'!$A$6:$A$20,0)),0))</f>
        <v/>
      </c>
      <c r="N73" s="30" t="n">
        <f aca="false">N(F73)*Settings!$C$8</f>
        <v>0</v>
      </c>
      <c r="O73" s="30" t="n">
        <f aca="false">IF(N(F73)=0,0,IF(E73&lt;Settings!$C$5,F73-N(G73),0))</f>
        <v>0</v>
      </c>
      <c r="P73" s="30" t="n">
        <f aca="false">IF(N(F73)=0,0,IF(AND(E73&gt;=Settings!$C$5,E73&lt;=Settings!$C$6),F73,0))</f>
        <v>0</v>
      </c>
      <c r="Q73" s="19" t="n">
        <f aca="false">IF(OR(N(F73)=0,K73=0),0,MAX(0,MIN(IF(I73="",Settings!$C$6,I73),Settings!$C$6,EDATE(E73,K73*12)-1)-MAX(E73,Settings!$C$5)+1))</f>
        <v>0</v>
      </c>
      <c r="R73" s="30" t="n">
        <f aca="false">IF(OR(N(F73)=0,K73=0),0,MIN(MAX(0,F73-N(G73)-N73),IF(H73="WDV",(F73-N(G73))*L73,(F73-N73)/K73)*Q73/Settings!$C$7))</f>
        <v>0</v>
      </c>
      <c r="S73" s="30" t="n">
        <f aca="false">N(G73)+R73</f>
        <v>0</v>
      </c>
      <c r="T73" s="30" t="n">
        <f aca="false">N(F73)-S73</f>
        <v>0</v>
      </c>
      <c r="U73" s="10" t="str">
        <f aca="false">IF(I73="","No",IF(AND(I73&gt;=Settings!$C$5,I73&lt;=Settings!$C$6),"Yes","No"))</f>
        <v>No</v>
      </c>
      <c r="V73" s="30" t="n">
        <f aca="false">IF(U73="Yes",N(J73)-T73,0)</f>
        <v>0</v>
      </c>
      <c r="W73" s="30" t="n">
        <f aca="false">IF(U73="Yes",0,N(F73))</f>
        <v>0</v>
      </c>
      <c r="X73" s="30" t="n">
        <f aca="false">IF(U73="Yes",0,S73)</f>
        <v>0</v>
      </c>
      <c r="Y73" s="30" t="n">
        <f aca="false">W73-X73</f>
        <v>0</v>
      </c>
      <c r="Z73" s="19" t="n">
        <f aca="false">IF(P73=0,0,Settings!$C$6-E73+1)</f>
        <v>0</v>
      </c>
      <c r="AA73" s="30" t="n">
        <f aca="false">IF(AND(P73&gt;0,Z73&gt;=180),P73,0)</f>
        <v>0</v>
      </c>
      <c r="AB73" s="30" t="n">
        <f aca="false">IF(AND(P73&gt;0,Z73&lt;180),P73,0)</f>
        <v>0</v>
      </c>
      <c r="AC73" s="30" t="n">
        <f aca="false">IF(U73="Yes",N(J73),0)</f>
        <v>0</v>
      </c>
      <c r="AD73" s="10" t="str">
        <f aca="false">IF(A73="","",IF(AND(C73&lt;&gt;"",K73=0),"Class not in Asset Classes",IF(AND(H73&lt;&gt;"SLM",H73&lt;&gt;"WDV"),"Pick SLM or WDV",IF(E73&gt;Settings!$C$6,"Put to use after year end",IF(AND(I73&lt;&gt;"",I73&lt;Settings!$C$5),"Sold before this year - remove",IF(N(G73)&gt;N(F73),"Opening depreciation &gt; cost","OK"))))))</f>
        <v/>
      </c>
    </row>
    <row r="74" customFormat="false" ht="15" hidden="false" customHeight="false" outlineLevel="0" collapsed="false">
      <c r="A74" s="8"/>
      <c r="B74" s="8"/>
      <c r="C74" s="8"/>
      <c r="D74" s="8"/>
      <c r="E74" s="17"/>
      <c r="F74" s="27"/>
      <c r="G74" s="27"/>
      <c r="H74" s="8"/>
      <c r="I74" s="17"/>
      <c r="J74" s="27"/>
      <c r="K74" s="28" t="n">
        <f aca="false">IF(C74="",0,IFERROR(INDEX('Asset Classes'!$B$6:$B$20,MATCH(C74,'Asset Classes'!$A$6:$A$20,0)),0))</f>
        <v>0</v>
      </c>
      <c r="L74" s="29" t="n">
        <f aca="false">IF(C74="",0,IFERROR(INDEX('Asset Classes'!$C$6:$C$20,MATCH(C74,'Asset Classes'!$A$6:$A$20,0)),0))</f>
        <v>0</v>
      </c>
      <c r="M74" s="11" t="str">
        <f aca="false">IF(C74="","",IFERROR(INDEX('Asset Classes'!$D$6:$D$20,MATCH(C74,'Asset Classes'!$A$6:$A$20,0)),0))</f>
        <v/>
      </c>
      <c r="N74" s="30" t="n">
        <f aca="false">N(F74)*Settings!$C$8</f>
        <v>0</v>
      </c>
      <c r="O74" s="30" t="n">
        <f aca="false">IF(N(F74)=0,0,IF(E74&lt;Settings!$C$5,F74-N(G74),0))</f>
        <v>0</v>
      </c>
      <c r="P74" s="30" t="n">
        <f aca="false">IF(N(F74)=0,0,IF(AND(E74&gt;=Settings!$C$5,E74&lt;=Settings!$C$6),F74,0))</f>
        <v>0</v>
      </c>
      <c r="Q74" s="19" t="n">
        <f aca="false">IF(OR(N(F74)=0,K74=0),0,MAX(0,MIN(IF(I74="",Settings!$C$6,I74),Settings!$C$6,EDATE(E74,K74*12)-1)-MAX(E74,Settings!$C$5)+1))</f>
        <v>0</v>
      </c>
      <c r="R74" s="30" t="n">
        <f aca="false">IF(OR(N(F74)=0,K74=0),0,MIN(MAX(0,F74-N(G74)-N74),IF(H74="WDV",(F74-N(G74))*L74,(F74-N74)/K74)*Q74/Settings!$C$7))</f>
        <v>0</v>
      </c>
      <c r="S74" s="30" t="n">
        <f aca="false">N(G74)+R74</f>
        <v>0</v>
      </c>
      <c r="T74" s="30" t="n">
        <f aca="false">N(F74)-S74</f>
        <v>0</v>
      </c>
      <c r="U74" s="10" t="str">
        <f aca="false">IF(I74="","No",IF(AND(I74&gt;=Settings!$C$5,I74&lt;=Settings!$C$6),"Yes","No"))</f>
        <v>No</v>
      </c>
      <c r="V74" s="30" t="n">
        <f aca="false">IF(U74="Yes",N(J74)-T74,0)</f>
        <v>0</v>
      </c>
      <c r="W74" s="30" t="n">
        <f aca="false">IF(U74="Yes",0,N(F74))</f>
        <v>0</v>
      </c>
      <c r="X74" s="30" t="n">
        <f aca="false">IF(U74="Yes",0,S74)</f>
        <v>0</v>
      </c>
      <c r="Y74" s="30" t="n">
        <f aca="false">W74-X74</f>
        <v>0</v>
      </c>
      <c r="Z74" s="19" t="n">
        <f aca="false">IF(P74=0,0,Settings!$C$6-E74+1)</f>
        <v>0</v>
      </c>
      <c r="AA74" s="30" t="n">
        <f aca="false">IF(AND(P74&gt;0,Z74&gt;=180),P74,0)</f>
        <v>0</v>
      </c>
      <c r="AB74" s="30" t="n">
        <f aca="false">IF(AND(P74&gt;0,Z74&lt;180),P74,0)</f>
        <v>0</v>
      </c>
      <c r="AC74" s="30" t="n">
        <f aca="false">IF(U74="Yes",N(J74),0)</f>
        <v>0</v>
      </c>
      <c r="AD74" s="10" t="str">
        <f aca="false">IF(A74="","",IF(AND(C74&lt;&gt;"",K74=0),"Class not in Asset Classes",IF(AND(H74&lt;&gt;"SLM",H74&lt;&gt;"WDV"),"Pick SLM or WDV",IF(E74&gt;Settings!$C$6,"Put to use after year end",IF(AND(I74&lt;&gt;"",I74&lt;Settings!$C$5),"Sold before this year - remove",IF(N(G74)&gt;N(F74),"Opening depreciation &gt; cost","OK"))))))</f>
        <v/>
      </c>
    </row>
    <row r="75" customFormat="false" ht="15" hidden="false" customHeight="false" outlineLevel="0" collapsed="false">
      <c r="A75" s="8"/>
      <c r="B75" s="8"/>
      <c r="C75" s="8"/>
      <c r="D75" s="8"/>
      <c r="E75" s="17"/>
      <c r="F75" s="27"/>
      <c r="G75" s="27"/>
      <c r="H75" s="8"/>
      <c r="I75" s="17"/>
      <c r="J75" s="27"/>
      <c r="K75" s="28" t="n">
        <f aca="false">IF(C75="",0,IFERROR(INDEX('Asset Classes'!$B$6:$B$20,MATCH(C75,'Asset Classes'!$A$6:$A$20,0)),0))</f>
        <v>0</v>
      </c>
      <c r="L75" s="29" t="n">
        <f aca="false">IF(C75="",0,IFERROR(INDEX('Asset Classes'!$C$6:$C$20,MATCH(C75,'Asset Classes'!$A$6:$A$20,0)),0))</f>
        <v>0</v>
      </c>
      <c r="M75" s="11" t="str">
        <f aca="false">IF(C75="","",IFERROR(INDEX('Asset Classes'!$D$6:$D$20,MATCH(C75,'Asset Classes'!$A$6:$A$20,0)),0))</f>
        <v/>
      </c>
      <c r="N75" s="30" t="n">
        <f aca="false">N(F75)*Settings!$C$8</f>
        <v>0</v>
      </c>
      <c r="O75" s="30" t="n">
        <f aca="false">IF(N(F75)=0,0,IF(E75&lt;Settings!$C$5,F75-N(G75),0))</f>
        <v>0</v>
      </c>
      <c r="P75" s="30" t="n">
        <f aca="false">IF(N(F75)=0,0,IF(AND(E75&gt;=Settings!$C$5,E75&lt;=Settings!$C$6),F75,0))</f>
        <v>0</v>
      </c>
      <c r="Q75" s="19" t="n">
        <f aca="false">IF(OR(N(F75)=0,K75=0),0,MAX(0,MIN(IF(I75="",Settings!$C$6,I75),Settings!$C$6,EDATE(E75,K75*12)-1)-MAX(E75,Settings!$C$5)+1))</f>
        <v>0</v>
      </c>
      <c r="R75" s="30" t="n">
        <f aca="false">IF(OR(N(F75)=0,K75=0),0,MIN(MAX(0,F75-N(G75)-N75),IF(H75="WDV",(F75-N(G75))*L75,(F75-N75)/K75)*Q75/Settings!$C$7))</f>
        <v>0</v>
      </c>
      <c r="S75" s="30" t="n">
        <f aca="false">N(G75)+R75</f>
        <v>0</v>
      </c>
      <c r="T75" s="30" t="n">
        <f aca="false">N(F75)-S75</f>
        <v>0</v>
      </c>
      <c r="U75" s="10" t="str">
        <f aca="false">IF(I75="","No",IF(AND(I75&gt;=Settings!$C$5,I75&lt;=Settings!$C$6),"Yes","No"))</f>
        <v>No</v>
      </c>
      <c r="V75" s="30" t="n">
        <f aca="false">IF(U75="Yes",N(J75)-T75,0)</f>
        <v>0</v>
      </c>
      <c r="W75" s="30" t="n">
        <f aca="false">IF(U75="Yes",0,N(F75))</f>
        <v>0</v>
      </c>
      <c r="X75" s="30" t="n">
        <f aca="false">IF(U75="Yes",0,S75)</f>
        <v>0</v>
      </c>
      <c r="Y75" s="30" t="n">
        <f aca="false">W75-X75</f>
        <v>0</v>
      </c>
      <c r="Z75" s="19" t="n">
        <f aca="false">IF(P75=0,0,Settings!$C$6-E75+1)</f>
        <v>0</v>
      </c>
      <c r="AA75" s="30" t="n">
        <f aca="false">IF(AND(P75&gt;0,Z75&gt;=180),P75,0)</f>
        <v>0</v>
      </c>
      <c r="AB75" s="30" t="n">
        <f aca="false">IF(AND(P75&gt;0,Z75&lt;180),P75,0)</f>
        <v>0</v>
      </c>
      <c r="AC75" s="30" t="n">
        <f aca="false">IF(U75="Yes",N(J75),0)</f>
        <v>0</v>
      </c>
      <c r="AD75" s="10" t="str">
        <f aca="false">IF(A75="","",IF(AND(C75&lt;&gt;"",K75=0),"Class not in Asset Classes",IF(AND(H75&lt;&gt;"SLM",H75&lt;&gt;"WDV"),"Pick SLM or WDV",IF(E75&gt;Settings!$C$6,"Put to use after year end",IF(AND(I75&lt;&gt;"",I75&lt;Settings!$C$5),"Sold before this year - remove",IF(N(G75)&gt;N(F75),"Opening depreciation &gt; cost","OK"))))))</f>
        <v/>
      </c>
    </row>
    <row r="76" customFormat="false" ht="15" hidden="false" customHeight="false" outlineLevel="0" collapsed="false">
      <c r="A76" s="8"/>
      <c r="B76" s="8"/>
      <c r="C76" s="8"/>
      <c r="D76" s="8"/>
      <c r="E76" s="17"/>
      <c r="F76" s="27"/>
      <c r="G76" s="27"/>
      <c r="H76" s="8"/>
      <c r="I76" s="17"/>
      <c r="J76" s="27"/>
      <c r="K76" s="28" t="n">
        <f aca="false">IF(C76="",0,IFERROR(INDEX('Asset Classes'!$B$6:$B$20,MATCH(C76,'Asset Classes'!$A$6:$A$20,0)),0))</f>
        <v>0</v>
      </c>
      <c r="L76" s="29" t="n">
        <f aca="false">IF(C76="",0,IFERROR(INDEX('Asset Classes'!$C$6:$C$20,MATCH(C76,'Asset Classes'!$A$6:$A$20,0)),0))</f>
        <v>0</v>
      </c>
      <c r="M76" s="11" t="str">
        <f aca="false">IF(C76="","",IFERROR(INDEX('Asset Classes'!$D$6:$D$20,MATCH(C76,'Asset Classes'!$A$6:$A$20,0)),0))</f>
        <v/>
      </c>
      <c r="N76" s="30" t="n">
        <f aca="false">N(F76)*Settings!$C$8</f>
        <v>0</v>
      </c>
      <c r="O76" s="30" t="n">
        <f aca="false">IF(N(F76)=0,0,IF(E76&lt;Settings!$C$5,F76-N(G76),0))</f>
        <v>0</v>
      </c>
      <c r="P76" s="30" t="n">
        <f aca="false">IF(N(F76)=0,0,IF(AND(E76&gt;=Settings!$C$5,E76&lt;=Settings!$C$6),F76,0))</f>
        <v>0</v>
      </c>
      <c r="Q76" s="19" t="n">
        <f aca="false">IF(OR(N(F76)=0,K76=0),0,MAX(0,MIN(IF(I76="",Settings!$C$6,I76),Settings!$C$6,EDATE(E76,K76*12)-1)-MAX(E76,Settings!$C$5)+1))</f>
        <v>0</v>
      </c>
      <c r="R76" s="30" t="n">
        <f aca="false">IF(OR(N(F76)=0,K76=0),0,MIN(MAX(0,F76-N(G76)-N76),IF(H76="WDV",(F76-N(G76))*L76,(F76-N76)/K76)*Q76/Settings!$C$7))</f>
        <v>0</v>
      </c>
      <c r="S76" s="30" t="n">
        <f aca="false">N(G76)+R76</f>
        <v>0</v>
      </c>
      <c r="T76" s="30" t="n">
        <f aca="false">N(F76)-S76</f>
        <v>0</v>
      </c>
      <c r="U76" s="10" t="str">
        <f aca="false">IF(I76="","No",IF(AND(I76&gt;=Settings!$C$5,I76&lt;=Settings!$C$6),"Yes","No"))</f>
        <v>No</v>
      </c>
      <c r="V76" s="30" t="n">
        <f aca="false">IF(U76="Yes",N(J76)-T76,0)</f>
        <v>0</v>
      </c>
      <c r="W76" s="30" t="n">
        <f aca="false">IF(U76="Yes",0,N(F76))</f>
        <v>0</v>
      </c>
      <c r="X76" s="30" t="n">
        <f aca="false">IF(U76="Yes",0,S76)</f>
        <v>0</v>
      </c>
      <c r="Y76" s="30" t="n">
        <f aca="false">W76-X76</f>
        <v>0</v>
      </c>
      <c r="Z76" s="19" t="n">
        <f aca="false">IF(P76=0,0,Settings!$C$6-E76+1)</f>
        <v>0</v>
      </c>
      <c r="AA76" s="30" t="n">
        <f aca="false">IF(AND(P76&gt;0,Z76&gt;=180),P76,0)</f>
        <v>0</v>
      </c>
      <c r="AB76" s="30" t="n">
        <f aca="false">IF(AND(P76&gt;0,Z76&lt;180),P76,0)</f>
        <v>0</v>
      </c>
      <c r="AC76" s="30" t="n">
        <f aca="false">IF(U76="Yes",N(J76),0)</f>
        <v>0</v>
      </c>
      <c r="AD76" s="10" t="str">
        <f aca="false">IF(A76="","",IF(AND(C76&lt;&gt;"",K76=0),"Class not in Asset Classes",IF(AND(H76&lt;&gt;"SLM",H76&lt;&gt;"WDV"),"Pick SLM or WDV",IF(E76&gt;Settings!$C$6,"Put to use after year end",IF(AND(I76&lt;&gt;"",I76&lt;Settings!$C$5),"Sold before this year - remove",IF(N(G76)&gt;N(F76),"Opening depreciation &gt; cost","OK"))))))</f>
        <v/>
      </c>
    </row>
    <row r="77" customFormat="false" ht="15" hidden="false" customHeight="false" outlineLevel="0" collapsed="false">
      <c r="A77" s="8"/>
      <c r="B77" s="8"/>
      <c r="C77" s="8"/>
      <c r="D77" s="8"/>
      <c r="E77" s="17"/>
      <c r="F77" s="27"/>
      <c r="G77" s="27"/>
      <c r="H77" s="8"/>
      <c r="I77" s="17"/>
      <c r="J77" s="27"/>
      <c r="K77" s="28" t="n">
        <f aca="false">IF(C77="",0,IFERROR(INDEX('Asset Classes'!$B$6:$B$20,MATCH(C77,'Asset Classes'!$A$6:$A$20,0)),0))</f>
        <v>0</v>
      </c>
      <c r="L77" s="29" t="n">
        <f aca="false">IF(C77="",0,IFERROR(INDEX('Asset Classes'!$C$6:$C$20,MATCH(C77,'Asset Classes'!$A$6:$A$20,0)),0))</f>
        <v>0</v>
      </c>
      <c r="M77" s="11" t="str">
        <f aca="false">IF(C77="","",IFERROR(INDEX('Asset Classes'!$D$6:$D$20,MATCH(C77,'Asset Classes'!$A$6:$A$20,0)),0))</f>
        <v/>
      </c>
      <c r="N77" s="30" t="n">
        <f aca="false">N(F77)*Settings!$C$8</f>
        <v>0</v>
      </c>
      <c r="O77" s="30" t="n">
        <f aca="false">IF(N(F77)=0,0,IF(E77&lt;Settings!$C$5,F77-N(G77),0))</f>
        <v>0</v>
      </c>
      <c r="P77" s="30" t="n">
        <f aca="false">IF(N(F77)=0,0,IF(AND(E77&gt;=Settings!$C$5,E77&lt;=Settings!$C$6),F77,0))</f>
        <v>0</v>
      </c>
      <c r="Q77" s="19" t="n">
        <f aca="false">IF(OR(N(F77)=0,K77=0),0,MAX(0,MIN(IF(I77="",Settings!$C$6,I77),Settings!$C$6,EDATE(E77,K77*12)-1)-MAX(E77,Settings!$C$5)+1))</f>
        <v>0</v>
      </c>
      <c r="R77" s="30" t="n">
        <f aca="false">IF(OR(N(F77)=0,K77=0),0,MIN(MAX(0,F77-N(G77)-N77),IF(H77="WDV",(F77-N(G77))*L77,(F77-N77)/K77)*Q77/Settings!$C$7))</f>
        <v>0</v>
      </c>
      <c r="S77" s="30" t="n">
        <f aca="false">N(G77)+R77</f>
        <v>0</v>
      </c>
      <c r="T77" s="30" t="n">
        <f aca="false">N(F77)-S77</f>
        <v>0</v>
      </c>
      <c r="U77" s="10" t="str">
        <f aca="false">IF(I77="","No",IF(AND(I77&gt;=Settings!$C$5,I77&lt;=Settings!$C$6),"Yes","No"))</f>
        <v>No</v>
      </c>
      <c r="V77" s="30" t="n">
        <f aca="false">IF(U77="Yes",N(J77)-T77,0)</f>
        <v>0</v>
      </c>
      <c r="W77" s="30" t="n">
        <f aca="false">IF(U77="Yes",0,N(F77))</f>
        <v>0</v>
      </c>
      <c r="X77" s="30" t="n">
        <f aca="false">IF(U77="Yes",0,S77)</f>
        <v>0</v>
      </c>
      <c r="Y77" s="30" t="n">
        <f aca="false">W77-X77</f>
        <v>0</v>
      </c>
      <c r="Z77" s="19" t="n">
        <f aca="false">IF(P77=0,0,Settings!$C$6-E77+1)</f>
        <v>0</v>
      </c>
      <c r="AA77" s="30" t="n">
        <f aca="false">IF(AND(P77&gt;0,Z77&gt;=180),P77,0)</f>
        <v>0</v>
      </c>
      <c r="AB77" s="30" t="n">
        <f aca="false">IF(AND(P77&gt;0,Z77&lt;180),P77,0)</f>
        <v>0</v>
      </c>
      <c r="AC77" s="30" t="n">
        <f aca="false">IF(U77="Yes",N(J77),0)</f>
        <v>0</v>
      </c>
      <c r="AD77" s="10" t="str">
        <f aca="false">IF(A77="","",IF(AND(C77&lt;&gt;"",K77=0),"Class not in Asset Classes",IF(AND(H77&lt;&gt;"SLM",H77&lt;&gt;"WDV"),"Pick SLM or WDV",IF(E77&gt;Settings!$C$6,"Put to use after year end",IF(AND(I77&lt;&gt;"",I77&lt;Settings!$C$5),"Sold before this year - remove",IF(N(G77)&gt;N(F77),"Opening depreciation &gt; cost","OK"))))))</f>
        <v/>
      </c>
    </row>
    <row r="78" customFormat="false" ht="15" hidden="false" customHeight="false" outlineLevel="0" collapsed="false">
      <c r="A78" s="8"/>
      <c r="B78" s="8"/>
      <c r="C78" s="8"/>
      <c r="D78" s="8"/>
      <c r="E78" s="17"/>
      <c r="F78" s="27"/>
      <c r="G78" s="27"/>
      <c r="H78" s="8"/>
      <c r="I78" s="17"/>
      <c r="J78" s="27"/>
      <c r="K78" s="28" t="n">
        <f aca="false">IF(C78="",0,IFERROR(INDEX('Asset Classes'!$B$6:$B$20,MATCH(C78,'Asset Classes'!$A$6:$A$20,0)),0))</f>
        <v>0</v>
      </c>
      <c r="L78" s="29" t="n">
        <f aca="false">IF(C78="",0,IFERROR(INDEX('Asset Classes'!$C$6:$C$20,MATCH(C78,'Asset Classes'!$A$6:$A$20,0)),0))</f>
        <v>0</v>
      </c>
      <c r="M78" s="11" t="str">
        <f aca="false">IF(C78="","",IFERROR(INDEX('Asset Classes'!$D$6:$D$20,MATCH(C78,'Asset Classes'!$A$6:$A$20,0)),0))</f>
        <v/>
      </c>
      <c r="N78" s="30" t="n">
        <f aca="false">N(F78)*Settings!$C$8</f>
        <v>0</v>
      </c>
      <c r="O78" s="30" t="n">
        <f aca="false">IF(N(F78)=0,0,IF(E78&lt;Settings!$C$5,F78-N(G78),0))</f>
        <v>0</v>
      </c>
      <c r="P78" s="30" t="n">
        <f aca="false">IF(N(F78)=0,0,IF(AND(E78&gt;=Settings!$C$5,E78&lt;=Settings!$C$6),F78,0))</f>
        <v>0</v>
      </c>
      <c r="Q78" s="19" t="n">
        <f aca="false">IF(OR(N(F78)=0,K78=0),0,MAX(0,MIN(IF(I78="",Settings!$C$6,I78),Settings!$C$6,EDATE(E78,K78*12)-1)-MAX(E78,Settings!$C$5)+1))</f>
        <v>0</v>
      </c>
      <c r="R78" s="30" t="n">
        <f aca="false">IF(OR(N(F78)=0,K78=0),0,MIN(MAX(0,F78-N(G78)-N78),IF(H78="WDV",(F78-N(G78))*L78,(F78-N78)/K78)*Q78/Settings!$C$7))</f>
        <v>0</v>
      </c>
      <c r="S78" s="30" t="n">
        <f aca="false">N(G78)+R78</f>
        <v>0</v>
      </c>
      <c r="T78" s="30" t="n">
        <f aca="false">N(F78)-S78</f>
        <v>0</v>
      </c>
      <c r="U78" s="10" t="str">
        <f aca="false">IF(I78="","No",IF(AND(I78&gt;=Settings!$C$5,I78&lt;=Settings!$C$6),"Yes","No"))</f>
        <v>No</v>
      </c>
      <c r="V78" s="30" t="n">
        <f aca="false">IF(U78="Yes",N(J78)-T78,0)</f>
        <v>0</v>
      </c>
      <c r="W78" s="30" t="n">
        <f aca="false">IF(U78="Yes",0,N(F78))</f>
        <v>0</v>
      </c>
      <c r="X78" s="30" t="n">
        <f aca="false">IF(U78="Yes",0,S78)</f>
        <v>0</v>
      </c>
      <c r="Y78" s="30" t="n">
        <f aca="false">W78-X78</f>
        <v>0</v>
      </c>
      <c r="Z78" s="19" t="n">
        <f aca="false">IF(P78=0,0,Settings!$C$6-E78+1)</f>
        <v>0</v>
      </c>
      <c r="AA78" s="30" t="n">
        <f aca="false">IF(AND(P78&gt;0,Z78&gt;=180),P78,0)</f>
        <v>0</v>
      </c>
      <c r="AB78" s="30" t="n">
        <f aca="false">IF(AND(P78&gt;0,Z78&lt;180),P78,0)</f>
        <v>0</v>
      </c>
      <c r="AC78" s="30" t="n">
        <f aca="false">IF(U78="Yes",N(J78),0)</f>
        <v>0</v>
      </c>
      <c r="AD78" s="10" t="str">
        <f aca="false">IF(A78="","",IF(AND(C78&lt;&gt;"",K78=0),"Class not in Asset Classes",IF(AND(H78&lt;&gt;"SLM",H78&lt;&gt;"WDV"),"Pick SLM or WDV",IF(E78&gt;Settings!$C$6,"Put to use after year end",IF(AND(I78&lt;&gt;"",I78&lt;Settings!$C$5),"Sold before this year - remove",IF(N(G78)&gt;N(F78),"Opening depreciation &gt; cost","OK"))))))</f>
        <v/>
      </c>
    </row>
    <row r="79" customFormat="false" ht="15" hidden="false" customHeight="false" outlineLevel="0" collapsed="false">
      <c r="A79" s="8"/>
      <c r="B79" s="8"/>
      <c r="C79" s="8"/>
      <c r="D79" s="8"/>
      <c r="E79" s="17"/>
      <c r="F79" s="27"/>
      <c r="G79" s="27"/>
      <c r="H79" s="8"/>
      <c r="I79" s="17"/>
      <c r="J79" s="27"/>
      <c r="K79" s="28" t="n">
        <f aca="false">IF(C79="",0,IFERROR(INDEX('Asset Classes'!$B$6:$B$20,MATCH(C79,'Asset Classes'!$A$6:$A$20,0)),0))</f>
        <v>0</v>
      </c>
      <c r="L79" s="29" t="n">
        <f aca="false">IF(C79="",0,IFERROR(INDEX('Asset Classes'!$C$6:$C$20,MATCH(C79,'Asset Classes'!$A$6:$A$20,0)),0))</f>
        <v>0</v>
      </c>
      <c r="M79" s="11" t="str">
        <f aca="false">IF(C79="","",IFERROR(INDEX('Asset Classes'!$D$6:$D$20,MATCH(C79,'Asset Classes'!$A$6:$A$20,0)),0))</f>
        <v/>
      </c>
      <c r="N79" s="30" t="n">
        <f aca="false">N(F79)*Settings!$C$8</f>
        <v>0</v>
      </c>
      <c r="O79" s="30" t="n">
        <f aca="false">IF(N(F79)=0,0,IF(E79&lt;Settings!$C$5,F79-N(G79),0))</f>
        <v>0</v>
      </c>
      <c r="P79" s="30" t="n">
        <f aca="false">IF(N(F79)=0,0,IF(AND(E79&gt;=Settings!$C$5,E79&lt;=Settings!$C$6),F79,0))</f>
        <v>0</v>
      </c>
      <c r="Q79" s="19" t="n">
        <f aca="false">IF(OR(N(F79)=0,K79=0),0,MAX(0,MIN(IF(I79="",Settings!$C$6,I79),Settings!$C$6,EDATE(E79,K79*12)-1)-MAX(E79,Settings!$C$5)+1))</f>
        <v>0</v>
      </c>
      <c r="R79" s="30" t="n">
        <f aca="false">IF(OR(N(F79)=0,K79=0),0,MIN(MAX(0,F79-N(G79)-N79),IF(H79="WDV",(F79-N(G79))*L79,(F79-N79)/K79)*Q79/Settings!$C$7))</f>
        <v>0</v>
      </c>
      <c r="S79" s="30" t="n">
        <f aca="false">N(G79)+R79</f>
        <v>0</v>
      </c>
      <c r="T79" s="30" t="n">
        <f aca="false">N(F79)-S79</f>
        <v>0</v>
      </c>
      <c r="U79" s="10" t="str">
        <f aca="false">IF(I79="","No",IF(AND(I79&gt;=Settings!$C$5,I79&lt;=Settings!$C$6),"Yes","No"))</f>
        <v>No</v>
      </c>
      <c r="V79" s="30" t="n">
        <f aca="false">IF(U79="Yes",N(J79)-T79,0)</f>
        <v>0</v>
      </c>
      <c r="W79" s="30" t="n">
        <f aca="false">IF(U79="Yes",0,N(F79))</f>
        <v>0</v>
      </c>
      <c r="X79" s="30" t="n">
        <f aca="false">IF(U79="Yes",0,S79)</f>
        <v>0</v>
      </c>
      <c r="Y79" s="30" t="n">
        <f aca="false">W79-X79</f>
        <v>0</v>
      </c>
      <c r="Z79" s="19" t="n">
        <f aca="false">IF(P79=0,0,Settings!$C$6-E79+1)</f>
        <v>0</v>
      </c>
      <c r="AA79" s="30" t="n">
        <f aca="false">IF(AND(P79&gt;0,Z79&gt;=180),P79,0)</f>
        <v>0</v>
      </c>
      <c r="AB79" s="30" t="n">
        <f aca="false">IF(AND(P79&gt;0,Z79&lt;180),P79,0)</f>
        <v>0</v>
      </c>
      <c r="AC79" s="30" t="n">
        <f aca="false">IF(U79="Yes",N(J79),0)</f>
        <v>0</v>
      </c>
      <c r="AD79" s="10" t="str">
        <f aca="false">IF(A79="","",IF(AND(C79&lt;&gt;"",K79=0),"Class not in Asset Classes",IF(AND(H79&lt;&gt;"SLM",H79&lt;&gt;"WDV"),"Pick SLM or WDV",IF(E79&gt;Settings!$C$6,"Put to use after year end",IF(AND(I79&lt;&gt;"",I79&lt;Settings!$C$5),"Sold before this year - remove",IF(N(G79)&gt;N(F79),"Opening depreciation &gt; cost","OK"))))))</f>
        <v/>
      </c>
    </row>
    <row r="80" customFormat="false" ht="15" hidden="false" customHeight="false" outlineLevel="0" collapsed="false">
      <c r="A80" s="8"/>
      <c r="B80" s="8"/>
      <c r="C80" s="8"/>
      <c r="D80" s="8"/>
      <c r="E80" s="17"/>
      <c r="F80" s="27"/>
      <c r="G80" s="27"/>
      <c r="H80" s="8"/>
      <c r="I80" s="17"/>
      <c r="J80" s="27"/>
      <c r="K80" s="28" t="n">
        <f aca="false">IF(C80="",0,IFERROR(INDEX('Asset Classes'!$B$6:$B$20,MATCH(C80,'Asset Classes'!$A$6:$A$20,0)),0))</f>
        <v>0</v>
      </c>
      <c r="L80" s="29" t="n">
        <f aca="false">IF(C80="",0,IFERROR(INDEX('Asset Classes'!$C$6:$C$20,MATCH(C80,'Asset Classes'!$A$6:$A$20,0)),0))</f>
        <v>0</v>
      </c>
      <c r="M80" s="11" t="str">
        <f aca="false">IF(C80="","",IFERROR(INDEX('Asset Classes'!$D$6:$D$20,MATCH(C80,'Asset Classes'!$A$6:$A$20,0)),0))</f>
        <v/>
      </c>
      <c r="N80" s="30" t="n">
        <f aca="false">N(F80)*Settings!$C$8</f>
        <v>0</v>
      </c>
      <c r="O80" s="30" t="n">
        <f aca="false">IF(N(F80)=0,0,IF(E80&lt;Settings!$C$5,F80-N(G80),0))</f>
        <v>0</v>
      </c>
      <c r="P80" s="30" t="n">
        <f aca="false">IF(N(F80)=0,0,IF(AND(E80&gt;=Settings!$C$5,E80&lt;=Settings!$C$6),F80,0))</f>
        <v>0</v>
      </c>
      <c r="Q80" s="19" t="n">
        <f aca="false">IF(OR(N(F80)=0,K80=0),0,MAX(0,MIN(IF(I80="",Settings!$C$6,I80),Settings!$C$6,EDATE(E80,K80*12)-1)-MAX(E80,Settings!$C$5)+1))</f>
        <v>0</v>
      </c>
      <c r="R80" s="30" t="n">
        <f aca="false">IF(OR(N(F80)=0,K80=0),0,MIN(MAX(0,F80-N(G80)-N80),IF(H80="WDV",(F80-N(G80))*L80,(F80-N80)/K80)*Q80/Settings!$C$7))</f>
        <v>0</v>
      </c>
      <c r="S80" s="30" t="n">
        <f aca="false">N(G80)+R80</f>
        <v>0</v>
      </c>
      <c r="T80" s="30" t="n">
        <f aca="false">N(F80)-S80</f>
        <v>0</v>
      </c>
      <c r="U80" s="10" t="str">
        <f aca="false">IF(I80="","No",IF(AND(I80&gt;=Settings!$C$5,I80&lt;=Settings!$C$6),"Yes","No"))</f>
        <v>No</v>
      </c>
      <c r="V80" s="30" t="n">
        <f aca="false">IF(U80="Yes",N(J80)-T80,0)</f>
        <v>0</v>
      </c>
      <c r="W80" s="30" t="n">
        <f aca="false">IF(U80="Yes",0,N(F80))</f>
        <v>0</v>
      </c>
      <c r="X80" s="30" t="n">
        <f aca="false">IF(U80="Yes",0,S80)</f>
        <v>0</v>
      </c>
      <c r="Y80" s="30" t="n">
        <f aca="false">W80-X80</f>
        <v>0</v>
      </c>
      <c r="Z80" s="19" t="n">
        <f aca="false">IF(P80=0,0,Settings!$C$6-E80+1)</f>
        <v>0</v>
      </c>
      <c r="AA80" s="30" t="n">
        <f aca="false">IF(AND(P80&gt;0,Z80&gt;=180),P80,0)</f>
        <v>0</v>
      </c>
      <c r="AB80" s="30" t="n">
        <f aca="false">IF(AND(P80&gt;0,Z80&lt;180),P80,0)</f>
        <v>0</v>
      </c>
      <c r="AC80" s="30" t="n">
        <f aca="false">IF(U80="Yes",N(J80),0)</f>
        <v>0</v>
      </c>
      <c r="AD80" s="10" t="str">
        <f aca="false">IF(A80="","",IF(AND(C80&lt;&gt;"",K80=0),"Class not in Asset Classes",IF(AND(H80&lt;&gt;"SLM",H80&lt;&gt;"WDV"),"Pick SLM or WDV",IF(E80&gt;Settings!$C$6,"Put to use after year end",IF(AND(I80&lt;&gt;"",I80&lt;Settings!$C$5),"Sold before this year - remove",IF(N(G80)&gt;N(F80),"Opening depreciation &gt; cost","OK"))))))</f>
        <v/>
      </c>
    </row>
    <row r="81" customFormat="false" ht="15" hidden="false" customHeight="false" outlineLevel="0" collapsed="false">
      <c r="A81" s="8"/>
      <c r="B81" s="8"/>
      <c r="C81" s="8"/>
      <c r="D81" s="8"/>
      <c r="E81" s="17"/>
      <c r="F81" s="27"/>
      <c r="G81" s="27"/>
      <c r="H81" s="8"/>
      <c r="I81" s="17"/>
      <c r="J81" s="27"/>
      <c r="K81" s="28" t="n">
        <f aca="false">IF(C81="",0,IFERROR(INDEX('Asset Classes'!$B$6:$B$20,MATCH(C81,'Asset Classes'!$A$6:$A$20,0)),0))</f>
        <v>0</v>
      </c>
      <c r="L81" s="29" t="n">
        <f aca="false">IF(C81="",0,IFERROR(INDEX('Asset Classes'!$C$6:$C$20,MATCH(C81,'Asset Classes'!$A$6:$A$20,0)),0))</f>
        <v>0</v>
      </c>
      <c r="M81" s="11" t="str">
        <f aca="false">IF(C81="","",IFERROR(INDEX('Asset Classes'!$D$6:$D$20,MATCH(C81,'Asset Classes'!$A$6:$A$20,0)),0))</f>
        <v/>
      </c>
      <c r="N81" s="30" t="n">
        <f aca="false">N(F81)*Settings!$C$8</f>
        <v>0</v>
      </c>
      <c r="O81" s="30" t="n">
        <f aca="false">IF(N(F81)=0,0,IF(E81&lt;Settings!$C$5,F81-N(G81),0))</f>
        <v>0</v>
      </c>
      <c r="P81" s="30" t="n">
        <f aca="false">IF(N(F81)=0,0,IF(AND(E81&gt;=Settings!$C$5,E81&lt;=Settings!$C$6),F81,0))</f>
        <v>0</v>
      </c>
      <c r="Q81" s="19" t="n">
        <f aca="false">IF(OR(N(F81)=0,K81=0),0,MAX(0,MIN(IF(I81="",Settings!$C$6,I81),Settings!$C$6,EDATE(E81,K81*12)-1)-MAX(E81,Settings!$C$5)+1))</f>
        <v>0</v>
      </c>
      <c r="R81" s="30" t="n">
        <f aca="false">IF(OR(N(F81)=0,K81=0),0,MIN(MAX(0,F81-N(G81)-N81),IF(H81="WDV",(F81-N(G81))*L81,(F81-N81)/K81)*Q81/Settings!$C$7))</f>
        <v>0</v>
      </c>
      <c r="S81" s="30" t="n">
        <f aca="false">N(G81)+R81</f>
        <v>0</v>
      </c>
      <c r="T81" s="30" t="n">
        <f aca="false">N(F81)-S81</f>
        <v>0</v>
      </c>
      <c r="U81" s="10" t="str">
        <f aca="false">IF(I81="","No",IF(AND(I81&gt;=Settings!$C$5,I81&lt;=Settings!$C$6),"Yes","No"))</f>
        <v>No</v>
      </c>
      <c r="V81" s="30" t="n">
        <f aca="false">IF(U81="Yes",N(J81)-T81,0)</f>
        <v>0</v>
      </c>
      <c r="W81" s="30" t="n">
        <f aca="false">IF(U81="Yes",0,N(F81))</f>
        <v>0</v>
      </c>
      <c r="X81" s="30" t="n">
        <f aca="false">IF(U81="Yes",0,S81)</f>
        <v>0</v>
      </c>
      <c r="Y81" s="30" t="n">
        <f aca="false">W81-X81</f>
        <v>0</v>
      </c>
      <c r="Z81" s="19" t="n">
        <f aca="false">IF(P81=0,0,Settings!$C$6-E81+1)</f>
        <v>0</v>
      </c>
      <c r="AA81" s="30" t="n">
        <f aca="false">IF(AND(P81&gt;0,Z81&gt;=180),P81,0)</f>
        <v>0</v>
      </c>
      <c r="AB81" s="30" t="n">
        <f aca="false">IF(AND(P81&gt;0,Z81&lt;180),P81,0)</f>
        <v>0</v>
      </c>
      <c r="AC81" s="30" t="n">
        <f aca="false">IF(U81="Yes",N(J81),0)</f>
        <v>0</v>
      </c>
      <c r="AD81" s="10" t="str">
        <f aca="false">IF(A81="","",IF(AND(C81&lt;&gt;"",K81=0),"Class not in Asset Classes",IF(AND(H81&lt;&gt;"SLM",H81&lt;&gt;"WDV"),"Pick SLM or WDV",IF(E81&gt;Settings!$C$6,"Put to use after year end",IF(AND(I81&lt;&gt;"",I81&lt;Settings!$C$5),"Sold before this year - remove",IF(N(G81)&gt;N(F81),"Opening depreciation &gt; cost","OK"))))))</f>
        <v/>
      </c>
    </row>
    <row r="82" customFormat="false" ht="15" hidden="false" customHeight="false" outlineLevel="0" collapsed="false">
      <c r="A82" s="8"/>
      <c r="B82" s="8"/>
      <c r="C82" s="8"/>
      <c r="D82" s="8"/>
      <c r="E82" s="17"/>
      <c r="F82" s="27"/>
      <c r="G82" s="27"/>
      <c r="H82" s="8"/>
      <c r="I82" s="17"/>
      <c r="J82" s="27"/>
      <c r="K82" s="28" t="n">
        <f aca="false">IF(C82="",0,IFERROR(INDEX('Asset Classes'!$B$6:$B$20,MATCH(C82,'Asset Classes'!$A$6:$A$20,0)),0))</f>
        <v>0</v>
      </c>
      <c r="L82" s="29" t="n">
        <f aca="false">IF(C82="",0,IFERROR(INDEX('Asset Classes'!$C$6:$C$20,MATCH(C82,'Asset Classes'!$A$6:$A$20,0)),0))</f>
        <v>0</v>
      </c>
      <c r="M82" s="11" t="str">
        <f aca="false">IF(C82="","",IFERROR(INDEX('Asset Classes'!$D$6:$D$20,MATCH(C82,'Asset Classes'!$A$6:$A$20,0)),0))</f>
        <v/>
      </c>
      <c r="N82" s="30" t="n">
        <f aca="false">N(F82)*Settings!$C$8</f>
        <v>0</v>
      </c>
      <c r="O82" s="30" t="n">
        <f aca="false">IF(N(F82)=0,0,IF(E82&lt;Settings!$C$5,F82-N(G82),0))</f>
        <v>0</v>
      </c>
      <c r="P82" s="30" t="n">
        <f aca="false">IF(N(F82)=0,0,IF(AND(E82&gt;=Settings!$C$5,E82&lt;=Settings!$C$6),F82,0))</f>
        <v>0</v>
      </c>
      <c r="Q82" s="19" t="n">
        <f aca="false">IF(OR(N(F82)=0,K82=0),0,MAX(0,MIN(IF(I82="",Settings!$C$6,I82),Settings!$C$6,EDATE(E82,K82*12)-1)-MAX(E82,Settings!$C$5)+1))</f>
        <v>0</v>
      </c>
      <c r="R82" s="30" t="n">
        <f aca="false">IF(OR(N(F82)=0,K82=0),0,MIN(MAX(0,F82-N(G82)-N82),IF(H82="WDV",(F82-N(G82))*L82,(F82-N82)/K82)*Q82/Settings!$C$7))</f>
        <v>0</v>
      </c>
      <c r="S82" s="30" t="n">
        <f aca="false">N(G82)+R82</f>
        <v>0</v>
      </c>
      <c r="T82" s="30" t="n">
        <f aca="false">N(F82)-S82</f>
        <v>0</v>
      </c>
      <c r="U82" s="10" t="str">
        <f aca="false">IF(I82="","No",IF(AND(I82&gt;=Settings!$C$5,I82&lt;=Settings!$C$6),"Yes","No"))</f>
        <v>No</v>
      </c>
      <c r="V82" s="30" t="n">
        <f aca="false">IF(U82="Yes",N(J82)-T82,0)</f>
        <v>0</v>
      </c>
      <c r="W82" s="30" t="n">
        <f aca="false">IF(U82="Yes",0,N(F82))</f>
        <v>0</v>
      </c>
      <c r="X82" s="30" t="n">
        <f aca="false">IF(U82="Yes",0,S82)</f>
        <v>0</v>
      </c>
      <c r="Y82" s="30" t="n">
        <f aca="false">W82-X82</f>
        <v>0</v>
      </c>
      <c r="Z82" s="19" t="n">
        <f aca="false">IF(P82=0,0,Settings!$C$6-E82+1)</f>
        <v>0</v>
      </c>
      <c r="AA82" s="30" t="n">
        <f aca="false">IF(AND(P82&gt;0,Z82&gt;=180),P82,0)</f>
        <v>0</v>
      </c>
      <c r="AB82" s="30" t="n">
        <f aca="false">IF(AND(P82&gt;0,Z82&lt;180),P82,0)</f>
        <v>0</v>
      </c>
      <c r="AC82" s="30" t="n">
        <f aca="false">IF(U82="Yes",N(J82),0)</f>
        <v>0</v>
      </c>
      <c r="AD82" s="10" t="str">
        <f aca="false">IF(A82="","",IF(AND(C82&lt;&gt;"",K82=0),"Class not in Asset Classes",IF(AND(H82&lt;&gt;"SLM",H82&lt;&gt;"WDV"),"Pick SLM or WDV",IF(E82&gt;Settings!$C$6,"Put to use after year end",IF(AND(I82&lt;&gt;"",I82&lt;Settings!$C$5),"Sold before this year - remove",IF(N(G82)&gt;N(F82),"Opening depreciation &gt; cost","OK"))))))</f>
        <v/>
      </c>
    </row>
    <row r="83" customFormat="false" ht="15" hidden="false" customHeight="false" outlineLevel="0" collapsed="false">
      <c r="A83" s="8"/>
      <c r="B83" s="8"/>
      <c r="C83" s="8"/>
      <c r="D83" s="8"/>
      <c r="E83" s="17"/>
      <c r="F83" s="27"/>
      <c r="G83" s="27"/>
      <c r="H83" s="8"/>
      <c r="I83" s="17"/>
      <c r="J83" s="27"/>
      <c r="K83" s="28" t="n">
        <f aca="false">IF(C83="",0,IFERROR(INDEX('Asset Classes'!$B$6:$B$20,MATCH(C83,'Asset Classes'!$A$6:$A$20,0)),0))</f>
        <v>0</v>
      </c>
      <c r="L83" s="29" t="n">
        <f aca="false">IF(C83="",0,IFERROR(INDEX('Asset Classes'!$C$6:$C$20,MATCH(C83,'Asset Classes'!$A$6:$A$20,0)),0))</f>
        <v>0</v>
      </c>
      <c r="M83" s="11" t="str">
        <f aca="false">IF(C83="","",IFERROR(INDEX('Asset Classes'!$D$6:$D$20,MATCH(C83,'Asset Classes'!$A$6:$A$20,0)),0))</f>
        <v/>
      </c>
      <c r="N83" s="30" t="n">
        <f aca="false">N(F83)*Settings!$C$8</f>
        <v>0</v>
      </c>
      <c r="O83" s="30" t="n">
        <f aca="false">IF(N(F83)=0,0,IF(E83&lt;Settings!$C$5,F83-N(G83),0))</f>
        <v>0</v>
      </c>
      <c r="P83" s="30" t="n">
        <f aca="false">IF(N(F83)=0,0,IF(AND(E83&gt;=Settings!$C$5,E83&lt;=Settings!$C$6),F83,0))</f>
        <v>0</v>
      </c>
      <c r="Q83" s="19" t="n">
        <f aca="false">IF(OR(N(F83)=0,K83=0),0,MAX(0,MIN(IF(I83="",Settings!$C$6,I83),Settings!$C$6,EDATE(E83,K83*12)-1)-MAX(E83,Settings!$C$5)+1))</f>
        <v>0</v>
      </c>
      <c r="R83" s="30" t="n">
        <f aca="false">IF(OR(N(F83)=0,K83=0),0,MIN(MAX(0,F83-N(G83)-N83),IF(H83="WDV",(F83-N(G83))*L83,(F83-N83)/K83)*Q83/Settings!$C$7))</f>
        <v>0</v>
      </c>
      <c r="S83" s="30" t="n">
        <f aca="false">N(G83)+R83</f>
        <v>0</v>
      </c>
      <c r="T83" s="30" t="n">
        <f aca="false">N(F83)-S83</f>
        <v>0</v>
      </c>
      <c r="U83" s="10" t="str">
        <f aca="false">IF(I83="","No",IF(AND(I83&gt;=Settings!$C$5,I83&lt;=Settings!$C$6),"Yes","No"))</f>
        <v>No</v>
      </c>
      <c r="V83" s="30" t="n">
        <f aca="false">IF(U83="Yes",N(J83)-T83,0)</f>
        <v>0</v>
      </c>
      <c r="W83" s="30" t="n">
        <f aca="false">IF(U83="Yes",0,N(F83))</f>
        <v>0</v>
      </c>
      <c r="X83" s="30" t="n">
        <f aca="false">IF(U83="Yes",0,S83)</f>
        <v>0</v>
      </c>
      <c r="Y83" s="30" t="n">
        <f aca="false">W83-X83</f>
        <v>0</v>
      </c>
      <c r="Z83" s="19" t="n">
        <f aca="false">IF(P83=0,0,Settings!$C$6-E83+1)</f>
        <v>0</v>
      </c>
      <c r="AA83" s="30" t="n">
        <f aca="false">IF(AND(P83&gt;0,Z83&gt;=180),P83,0)</f>
        <v>0</v>
      </c>
      <c r="AB83" s="30" t="n">
        <f aca="false">IF(AND(P83&gt;0,Z83&lt;180),P83,0)</f>
        <v>0</v>
      </c>
      <c r="AC83" s="30" t="n">
        <f aca="false">IF(U83="Yes",N(J83),0)</f>
        <v>0</v>
      </c>
      <c r="AD83" s="10" t="str">
        <f aca="false">IF(A83="","",IF(AND(C83&lt;&gt;"",K83=0),"Class not in Asset Classes",IF(AND(H83&lt;&gt;"SLM",H83&lt;&gt;"WDV"),"Pick SLM or WDV",IF(E83&gt;Settings!$C$6,"Put to use after year end",IF(AND(I83&lt;&gt;"",I83&lt;Settings!$C$5),"Sold before this year - remove",IF(N(G83)&gt;N(F83),"Opening depreciation &gt; cost","OK"))))))</f>
        <v/>
      </c>
    </row>
    <row r="84" customFormat="false" ht="15" hidden="false" customHeight="false" outlineLevel="0" collapsed="false">
      <c r="A84" s="8"/>
      <c r="B84" s="8"/>
      <c r="C84" s="8"/>
      <c r="D84" s="8"/>
      <c r="E84" s="17"/>
      <c r="F84" s="27"/>
      <c r="G84" s="27"/>
      <c r="H84" s="8"/>
      <c r="I84" s="17"/>
      <c r="J84" s="27"/>
      <c r="K84" s="28" t="n">
        <f aca="false">IF(C84="",0,IFERROR(INDEX('Asset Classes'!$B$6:$B$20,MATCH(C84,'Asset Classes'!$A$6:$A$20,0)),0))</f>
        <v>0</v>
      </c>
      <c r="L84" s="29" t="n">
        <f aca="false">IF(C84="",0,IFERROR(INDEX('Asset Classes'!$C$6:$C$20,MATCH(C84,'Asset Classes'!$A$6:$A$20,0)),0))</f>
        <v>0</v>
      </c>
      <c r="M84" s="11" t="str">
        <f aca="false">IF(C84="","",IFERROR(INDEX('Asset Classes'!$D$6:$D$20,MATCH(C84,'Asset Classes'!$A$6:$A$20,0)),0))</f>
        <v/>
      </c>
      <c r="N84" s="30" t="n">
        <f aca="false">N(F84)*Settings!$C$8</f>
        <v>0</v>
      </c>
      <c r="O84" s="30" t="n">
        <f aca="false">IF(N(F84)=0,0,IF(E84&lt;Settings!$C$5,F84-N(G84),0))</f>
        <v>0</v>
      </c>
      <c r="P84" s="30" t="n">
        <f aca="false">IF(N(F84)=0,0,IF(AND(E84&gt;=Settings!$C$5,E84&lt;=Settings!$C$6),F84,0))</f>
        <v>0</v>
      </c>
      <c r="Q84" s="19" t="n">
        <f aca="false">IF(OR(N(F84)=0,K84=0),0,MAX(0,MIN(IF(I84="",Settings!$C$6,I84),Settings!$C$6,EDATE(E84,K84*12)-1)-MAX(E84,Settings!$C$5)+1))</f>
        <v>0</v>
      </c>
      <c r="R84" s="30" t="n">
        <f aca="false">IF(OR(N(F84)=0,K84=0),0,MIN(MAX(0,F84-N(G84)-N84),IF(H84="WDV",(F84-N(G84))*L84,(F84-N84)/K84)*Q84/Settings!$C$7))</f>
        <v>0</v>
      </c>
      <c r="S84" s="30" t="n">
        <f aca="false">N(G84)+R84</f>
        <v>0</v>
      </c>
      <c r="T84" s="30" t="n">
        <f aca="false">N(F84)-S84</f>
        <v>0</v>
      </c>
      <c r="U84" s="10" t="str">
        <f aca="false">IF(I84="","No",IF(AND(I84&gt;=Settings!$C$5,I84&lt;=Settings!$C$6),"Yes","No"))</f>
        <v>No</v>
      </c>
      <c r="V84" s="30" t="n">
        <f aca="false">IF(U84="Yes",N(J84)-T84,0)</f>
        <v>0</v>
      </c>
      <c r="W84" s="30" t="n">
        <f aca="false">IF(U84="Yes",0,N(F84))</f>
        <v>0</v>
      </c>
      <c r="X84" s="30" t="n">
        <f aca="false">IF(U84="Yes",0,S84)</f>
        <v>0</v>
      </c>
      <c r="Y84" s="30" t="n">
        <f aca="false">W84-X84</f>
        <v>0</v>
      </c>
      <c r="Z84" s="19" t="n">
        <f aca="false">IF(P84=0,0,Settings!$C$6-E84+1)</f>
        <v>0</v>
      </c>
      <c r="AA84" s="30" t="n">
        <f aca="false">IF(AND(P84&gt;0,Z84&gt;=180),P84,0)</f>
        <v>0</v>
      </c>
      <c r="AB84" s="30" t="n">
        <f aca="false">IF(AND(P84&gt;0,Z84&lt;180),P84,0)</f>
        <v>0</v>
      </c>
      <c r="AC84" s="30" t="n">
        <f aca="false">IF(U84="Yes",N(J84),0)</f>
        <v>0</v>
      </c>
      <c r="AD84" s="10" t="str">
        <f aca="false">IF(A84="","",IF(AND(C84&lt;&gt;"",K84=0),"Class not in Asset Classes",IF(AND(H84&lt;&gt;"SLM",H84&lt;&gt;"WDV"),"Pick SLM or WDV",IF(E84&gt;Settings!$C$6,"Put to use after year end",IF(AND(I84&lt;&gt;"",I84&lt;Settings!$C$5),"Sold before this year - remove",IF(N(G84)&gt;N(F84),"Opening depreciation &gt; cost","OK"))))))</f>
        <v/>
      </c>
    </row>
    <row r="85" customFormat="false" ht="15" hidden="false" customHeight="false" outlineLevel="0" collapsed="false">
      <c r="A85" s="8"/>
      <c r="B85" s="8"/>
      <c r="C85" s="8"/>
      <c r="D85" s="8"/>
      <c r="E85" s="17"/>
      <c r="F85" s="27"/>
      <c r="G85" s="27"/>
      <c r="H85" s="8"/>
      <c r="I85" s="17"/>
      <c r="J85" s="27"/>
      <c r="K85" s="28" t="n">
        <f aca="false">IF(C85="",0,IFERROR(INDEX('Asset Classes'!$B$6:$B$20,MATCH(C85,'Asset Classes'!$A$6:$A$20,0)),0))</f>
        <v>0</v>
      </c>
      <c r="L85" s="29" t="n">
        <f aca="false">IF(C85="",0,IFERROR(INDEX('Asset Classes'!$C$6:$C$20,MATCH(C85,'Asset Classes'!$A$6:$A$20,0)),0))</f>
        <v>0</v>
      </c>
      <c r="M85" s="11" t="str">
        <f aca="false">IF(C85="","",IFERROR(INDEX('Asset Classes'!$D$6:$D$20,MATCH(C85,'Asset Classes'!$A$6:$A$20,0)),0))</f>
        <v/>
      </c>
      <c r="N85" s="30" t="n">
        <f aca="false">N(F85)*Settings!$C$8</f>
        <v>0</v>
      </c>
      <c r="O85" s="30" t="n">
        <f aca="false">IF(N(F85)=0,0,IF(E85&lt;Settings!$C$5,F85-N(G85),0))</f>
        <v>0</v>
      </c>
      <c r="P85" s="30" t="n">
        <f aca="false">IF(N(F85)=0,0,IF(AND(E85&gt;=Settings!$C$5,E85&lt;=Settings!$C$6),F85,0))</f>
        <v>0</v>
      </c>
      <c r="Q85" s="19" t="n">
        <f aca="false">IF(OR(N(F85)=0,K85=0),0,MAX(0,MIN(IF(I85="",Settings!$C$6,I85),Settings!$C$6,EDATE(E85,K85*12)-1)-MAX(E85,Settings!$C$5)+1))</f>
        <v>0</v>
      </c>
      <c r="R85" s="30" t="n">
        <f aca="false">IF(OR(N(F85)=0,K85=0),0,MIN(MAX(0,F85-N(G85)-N85),IF(H85="WDV",(F85-N(G85))*L85,(F85-N85)/K85)*Q85/Settings!$C$7))</f>
        <v>0</v>
      </c>
      <c r="S85" s="30" t="n">
        <f aca="false">N(G85)+R85</f>
        <v>0</v>
      </c>
      <c r="T85" s="30" t="n">
        <f aca="false">N(F85)-S85</f>
        <v>0</v>
      </c>
      <c r="U85" s="10" t="str">
        <f aca="false">IF(I85="","No",IF(AND(I85&gt;=Settings!$C$5,I85&lt;=Settings!$C$6),"Yes","No"))</f>
        <v>No</v>
      </c>
      <c r="V85" s="30" t="n">
        <f aca="false">IF(U85="Yes",N(J85)-T85,0)</f>
        <v>0</v>
      </c>
      <c r="W85" s="30" t="n">
        <f aca="false">IF(U85="Yes",0,N(F85))</f>
        <v>0</v>
      </c>
      <c r="X85" s="30" t="n">
        <f aca="false">IF(U85="Yes",0,S85)</f>
        <v>0</v>
      </c>
      <c r="Y85" s="30" t="n">
        <f aca="false">W85-X85</f>
        <v>0</v>
      </c>
      <c r="Z85" s="19" t="n">
        <f aca="false">IF(P85=0,0,Settings!$C$6-E85+1)</f>
        <v>0</v>
      </c>
      <c r="AA85" s="30" t="n">
        <f aca="false">IF(AND(P85&gt;0,Z85&gt;=180),P85,0)</f>
        <v>0</v>
      </c>
      <c r="AB85" s="30" t="n">
        <f aca="false">IF(AND(P85&gt;0,Z85&lt;180),P85,0)</f>
        <v>0</v>
      </c>
      <c r="AC85" s="30" t="n">
        <f aca="false">IF(U85="Yes",N(J85),0)</f>
        <v>0</v>
      </c>
      <c r="AD85" s="10" t="str">
        <f aca="false">IF(A85="","",IF(AND(C85&lt;&gt;"",K85=0),"Class not in Asset Classes",IF(AND(H85&lt;&gt;"SLM",H85&lt;&gt;"WDV"),"Pick SLM or WDV",IF(E85&gt;Settings!$C$6,"Put to use after year end",IF(AND(I85&lt;&gt;"",I85&lt;Settings!$C$5),"Sold before this year - remove",IF(N(G85)&gt;N(F85),"Opening depreciation &gt; cost","OK"))))))</f>
        <v/>
      </c>
    </row>
    <row r="86" customFormat="false" ht="15" hidden="false" customHeight="false" outlineLevel="0" collapsed="false">
      <c r="A86" s="8"/>
      <c r="B86" s="8"/>
      <c r="C86" s="8"/>
      <c r="D86" s="8"/>
      <c r="E86" s="17"/>
      <c r="F86" s="27"/>
      <c r="G86" s="27"/>
      <c r="H86" s="8"/>
      <c r="I86" s="17"/>
      <c r="J86" s="27"/>
      <c r="K86" s="28" t="n">
        <f aca="false">IF(C86="",0,IFERROR(INDEX('Asset Classes'!$B$6:$B$20,MATCH(C86,'Asset Classes'!$A$6:$A$20,0)),0))</f>
        <v>0</v>
      </c>
      <c r="L86" s="29" t="n">
        <f aca="false">IF(C86="",0,IFERROR(INDEX('Asset Classes'!$C$6:$C$20,MATCH(C86,'Asset Classes'!$A$6:$A$20,0)),0))</f>
        <v>0</v>
      </c>
      <c r="M86" s="11" t="str">
        <f aca="false">IF(C86="","",IFERROR(INDEX('Asset Classes'!$D$6:$D$20,MATCH(C86,'Asset Classes'!$A$6:$A$20,0)),0))</f>
        <v/>
      </c>
      <c r="N86" s="30" t="n">
        <f aca="false">N(F86)*Settings!$C$8</f>
        <v>0</v>
      </c>
      <c r="O86" s="30" t="n">
        <f aca="false">IF(N(F86)=0,0,IF(E86&lt;Settings!$C$5,F86-N(G86),0))</f>
        <v>0</v>
      </c>
      <c r="P86" s="30" t="n">
        <f aca="false">IF(N(F86)=0,0,IF(AND(E86&gt;=Settings!$C$5,E86&lt;=Settings!$C$6),F86,0))</f>
        <v>0</v>
      </c>
      <c r="Q86" s="19" t="n">
        <f aca="false">IF(OR(N(F86)=0,K86=0),0,MAX(0,MIN(IF(I86="",Settings!$C$6,I86),Settings!$C$6,EDATE(E86,K86*12)-1)-MAX(E86,Settings!$C$5)+1))</f>
        <v>0</v>
      </c>
      <c r="R86" s="30" t="n">
        <f aca="false">IF(OR(N(F86)=0,K86=0),0,MIN(MAX(0,F86-N(G86)-N86),IF(H86="WDV",(F86-N(G86))*L86,(F86-N86)/K86)*Q86/Settings!$C$7))</f>
        <v>0</v>
      </c>
      <c r="S86" s="30" t="n">
        <f aca="false">N(G86)+R86</f>
        <v>0</v>
      </c>
      <c r="T86" s="30" t="n">
        <f aca="false">N(F86)-S86</f>
        <v>0</v>
      </c>
      <c r="U86" s="10" t="str">
        <f aca="false">IF(I86="","No",IF(AND(I86&gt;=Settings!$C$5,I86&lt;=Settings!$C$6),"Yes","No"))</f>
        <v>No</v>
      </c>
      <c r="V86" s="30" t="n">
        <f aca="false">IF(U86="Yes",N(J86)-T86,0)</f>
        <v>0</v>
      </c>
      <c r="W86" s="30" t="n">
        <f aca="false">IF(U86="Yes",0,N(F86))</f>
        <v>0</v>
      </c>
      <c r="X86" s="30" t="n">
        <f aca="false">IF(U86="Yes",0,S86)</f>
        <v>0</v>
      </c>
      <c r="Y86" s="30" t="n">
        <f aca="false">W86-X86</f>
        <v>0</v>
      </c>
      <c r="Z86" s="19" t="n">
        <f aca="false">IF(P86=0,0,Settings!$C$6-E86+1)</f>
        <v>0</v>
      </c>
      <c r="AA86" s="30" t="n">
        <f aca="false">IF(AND(P86&gt;0,Z86&gt;=180),P86,0)</f>
        <v>0</v>
      </c>
      <c r="AB86" s="30" t="n">
        <f aca="false">IF(AND(P86&gt;0,Z86&lt;180),P86,0)</f>
        <v>0</v>
      </c>
      <c r="AC86" s="30" t="n">
        <f aca="false">IF(U86="Yes",N(J86),0)</f>
        <v>0</v>
      </c>
      <c r="AD86" s="10" t="str">
        <f aca="false">IF(A86="","",IF(AND(C86&lt;&gt;"",K86=0),"Class not in Asset Classes",IF(AND(H86&lt;&gt;"SLM",H86&lt;&gt;"WDV"),"Pick SLM or WDV",IF(E86&gt;Settings!$C$6,"Put to use after year end",IF(AND(I86&lt;&gt;"",I86&lt;Settings!$C$5),"Sold before this year - remove",IF(N(G86)&gt;N(F86),"Opening depreciation &gt; cost","OK"))))))</f>
        <v/>
      </c>
    </row>
    <row r="87" customFormat="false" ht="15" hidden="false" customHeight="false" outlineLevel="0" collapsed="false">
      <c r="A87" s="8"/>
      <c r="B87" s="8"/>
      <c r="C87" s="8"/>
      <c r="D87" s="8"/>
      <c r="E87" s="17"/>
      <c r="F87" s="27"/>
      <c r="G87" s="27"/>
      <c r="H87" s="8"/>
      <c r="I87" s="17"/>
      <c r="J87" s="27"/>
      <c r="K87" s="28" t="n">
        <f aca="false">IF(C87="",0,IFERROR(INDEX('Asset Classes'!$B$6:$B$20,MATCH(C87,'Asset Classes'!$A$6:$A$20,0)),0))</f>
        <v>0</v>
      </c>
      <c r="L87" s="29" t="n">
        <f aca="false">IF(C87="",0,IFERROR(INDEX('Asset Classes'!$C$6:$C$20,MATCH(C87,'Asset Classes'!$A$6:$A$20,0)),0))</f>
        <v>0</v>
      </c>
      <c r="M87" s="11" t="str">
        <f aca="false">IF(C87="","",IFERROR(INDEX('Asset Classes'!$D$6:$D$20,MATCH(C87,'Asset Classes'!$A$6:$A$20,0)),0))</f>
        <v/>
      </c>
      <c r="N87" s="30" t="n">
        <f aca="false">N(F87)*Settings!$C$8</f>
        <v>0</v>
      </c>
      <c r="O87" s="30" t="n">
        <f aca="false">IF(N(F87)=0,0,IF(E87&lt;Settings!$C$5,F87-N(G87),0))</f>
        <v>0</v>
      </c>
      <c r="P87" s="30" t="n">
        <f aca="false">IF(N(F87)=0,0,IF(AND(E87&gt;=Settings!$C$5,E87&lt;=Settings!$C$6),F87,0))</f>
        <v>0</v>
      </c>
      <c r="Q87" s="19" t="n">
        <f aca="false">IF(OR(N(F87)=0,K87=0),0,MAX(0,MIN(IF(I87="",Settings!$C$6,I87),Settings!$C$6,EDATE(E87,K87*12)-1)-MAX(E87,Settings!$C$5)+1))</f>
        <v>0</v>
      </c>
      <c r="R87" s="30" t="n">
        <f aca="false">IF(OR(N(F87)=0,K87=0),0,MIN(MAX(0,F87-N(G87)-N87),IF(H87="WDV",(F87-N(G87))*L87,(F87-N87)/K87)*Q87/Settings!$C$7))</f>
        <v>0</v>
      </c>
      <c r="S87" s="30" t="n">
        <f aca="false">N(G87)+R87</f>
        <v>0</v>
      </c>
      <c r="T87" s="30" t="n">
        <f aca="false">N(F87)-S87</f>
        <v>0</v>
      </c>
      <c r="U87" s="10" t="str">
        <f aca="false">IF(I87="","No",IF(AND(I87&gt;=Settings!$C$5,I87&lt;=Settings!$C$6),"Yes","No"))</f>
        <v>No</v>
      </c>
      <c r="V87" s="30" t="n">
        <f aca="false">IF(U87="Yes",N(J87)-T87,0)</f>
        <v>0</v>
      </c>
      <c r="W87" s="30" t="n">
        <f aca="false">IF(U87="Yes",0,N(F87))</f>
        <v>0</v>
      </c>
      <c r="X87" s="30" t="n">
        <f aca="false">IF(U87="Yes",0,S87)</f>
        <v>0</v>
      </c>
      <c r="Y87" s="30" t="n">
        <f aca="false">W87-X87</f>
        <v>0</v>
      </c>
      <c r="Z87" s="19" t="n">
        <f aca="false">IF(P87=0,0,Settings!$C$6-E87+1)</f>
        <v>0</v>
      </c>
      <c r="AA87" s="30" t="n">
        <f aca="false">IF(AND(P87&gt;0,Z87&gt;=180),P87,0)</f>
        <v>0</v>
      </c>
      <c r="AB87" s="30" t="n">
        <f aca="false">IF(AND(P87&gt;0,Z87&lt;180),P87,0)</f>
        <v>0</v>
      </c>
      <c r="AC87" s="30" t="n">
        <f aca="false">IF(U87="Yes",N(J87),0)</f>
        <v>0</v>
      </c>
      <c r="AD87" s="10" t="str">
        <f aca="false">IF(A87="","",IF(AND(C87&lt;&gt;"",K87=0),"Class not in Asset Classes",IF(AND(H87&lt;&gt;"SLM",H87&lt;&gt;"WDV"),"Pick SLM or WDV",IF(E87&gt;Settings!$C$6,"Put to use after year end",IF(AND(I87&lt;&gt;"",I87&lt;Settings!$C$5),"Sold before this year - remove",IF(N(G87)&gt;N(F87),"Opening depreciation &gt; cost","OK"))))))</f>
        <v/>
      </c>
    </row>
    <row r="88" customFormat="false" ht="15" hidden="false" customHeight="false" outlineLevel="0" collapsed="false">
      <c r="A88" s="8"/>
      <c r="B88" s="8"/>
      <c r="C88" s="8"/>
      <c r="D88" s="8"/>
      <c r="E88" s="17"/>
      <c r="F88" s="27"/>
      <c r="G88" s="27"/>
      <c r="H88" s="8"/>
      <c r="I88" s="17"/>
      <c r="J88" s="27"/>
      <c r="K88" s="28" t="n">
        <f aca="false">IF(C88="",0,IFERROR(INDEX('Asset Classes'!$B$6:$B$20,MATCH(C88,'Asset Classes'!$A$6:$A$20,0)),0))</f>
        <v>0</v>
      </c>
      <c r="L88" s="29" t="n">
        <f aca="false">IF(C88="",0,IFERROR(INDEX('Asset Classes'!$C$6:$C$20,MATCH(C88,'Asset Classes'!$A$6:$A$20,0)),0))</f>
        <v>0</v>
      </c>
      <c r="M88" s="11" t="str">
        <f aca="false">IF(C88="","",IFERROR(INDEX('Asset Classes'!$D$6:$D$20,MATCH(C88,'Asset Classes'!$A$6:$A$20,0)),0))</f>
        <v/>
      </c>
      <c r="N88" s="30" t="n">
        <f aca="false">N(F88)*Settings!$C$8</f>
        <v>0</v>
      </c>
      <c r="O88" s="30" t="n">
        <f aca="false">IF(N(F88)=0,0,IF(E88&lt;Settings!$C$5,F88-N(G88),0))</f>
        <v>0</v>
      </c>
      <c r="P88" s="30" t="n">
        <f aca="false">IF(N(F88)=0,0,IF(AND(E88&gt;=Settings!$C$5,E88&lt;=Settings!$C$6),F88,0))</f>
        <v>0</v>
      </c>
      <c r="Q88" s="19" t="n">
        <f aca="false">IF(OR(N(F88)=0,K88=0),0,MAX(0,MIN(IF(I88="",Settings!$C$6,I88),Settings!$C$6,EDATE(E88,K88*12)-1)-MAX(E88,Settings!$C$5)+1))</f>
        <v>0</v>
      </c>
      <c r="R88" s="30" t="n">
        <f aca="false">IF(OR(N(F88)=0,K88=0),0,MIN(MAX(0,F88-N(G88)-N88),IF(H88="WDV",(F88-N(G88))*L88,(F88-N88)/K88)*Q88/Settings!$C$7))</f>
        <v>0</v>
      </c>
      <c r="S88" s="30" t="n">
        <f aca="false">N(G88)+R88</f>
        <v>0</v>
      </c>
      <c r="T88" s="30" t="n">
        <f aca="false">N(F88)-S88</f>
        <v>0</v>
      </c>
      <c r="U88" s="10" t="str">
        <f aca="false">IF(I88="","No",IF(AND(I88&gt;=Settings!$C$5,I88&lt;=Settings!$C$6),"Yes","No"))</f>
        <v>No</v>
      </c>
      <c r="V88" s="30" t="n">
        <f aca="false">IF(U88="Yes",N(J88)-T88,0)</f>
        <v>0</v>
      </c>
      <c r="W88" s="30" t="n">
        <f aca="false">IF(U88="Yes",0,N(F88))</f>
        <v>0</v>
      </c>
      <c r="X88" s="30" t="n">
        <f aca="false">IF(U88="Yes",0,S88)</f>
        <v>0</v>
      </c>
      <c r="Y88" s="30" t="n">
        <f aca="false">W88-X88</f>
        <v>0</v>
      </c>
      <c r="Z88" s="19" t="n">
        <f aca="false">IF(P88=0,0,Settings!$C$6-E88+1)</f>
        <v>0</v>
      </c>
      <c r="AA88" s="30" t="n">
        <f aca="false">IF(AND(P88&gt;0,Z88&gt;=180),P88,0)</f>
        <v>0</v>
      </c>
      <c r="AB88" s="30" t="n">
        <f aca="false">IF(AND(P88&gt;0,Z88&lt;180),P88,0)</f>
        <v>0</v>
      </c>
      <c r="AC88" s="30" t="n">
        <f aca="false">IF(U88="Yes",N(J88),0)</f>
        <v>0</v>
      </c>
      <c r="AD88" s="10" t="str">
        <f aca="false">IF(A88="","",IF(AND(C88&lt;&gt;"",K88=0),"Class not in Asset Classes",IF(AND(H88&lt;&gt;"SLM",H88&lt;&gt;"WDV"),"Pick SLM or WDV",IF(E88&gt;Settings!$C$6,"Put to use after year end",IF(AND(I88&lt;&gt;"",I88&lt;Settings!$C$5),"Sold before this year - remove",IF(N(G88)&gt;N(F88),"Opening depreciation &gt; cost","OK"))))))</f>
        <v/>
      </c>
    </row>
    <row r="89" customFormat="false" ht="15" hidden="false" customHeight="false" outlineLevel="0" collapsed="false">
      <c r="A89" s="8"/>
      <c r="B89" s="8"/>
      <c r="C89" s="8"/>
      <c r="D89" s="8"/>
      <c r="E89" s="17"/>
      <c r="F89" s="27"/>
      <c r="G89" s="27"/>
      <c r="H89" s="8"/>
      <c r="I89" s="17"/>
      <c r="J89" s="27"/>
      <c r="K89" s="28" t="n">
        <f aca="false">IF(C89="",0,IFERROR(INDEX('Asset Classes'!$B$6:$B$20,MATCH(C89,'Asset Classes'!$A$6:$A$20,0)),0))</f>
        <v>0</v>
      </c>
      <c r="L89" s="29" t="n">
        <f aca="false">IF(C89="",0,IFERROR(INDEX('Asset Classes'!$C$6:$C$20,MATCH(C89,'Asset Classes'!$A$6:$A$20,0)),0))</f>
        <v>0</v>
      </c>
      <c r="M89" s="11" t="str">
        <f aca="false">IF(C89="","",IFERROR(INDEX('Asset Classes'!$D$6:$D$20,MATCH(C89,'Asset Classes'!$A$6:$A$20,0)),0))</f>
        <v/>
      </c>
      <c r="N89" s="30" t="n">
        <f aca="false">N(F89)*Settings!$C$8</f>
        <v>0</v>
      </c>
      <c r="O89" s="30" t="n">
        <f aca="false">IF(N(F89)=0,0,IF(E89&lt;Settings!$C$5,F89-N(G89),0))</f>
        <v>0</v>
      </c>
      <c r="P89" s="30" t="n">
        <f aca="false">IF(N(F89)=0,0,IF(AND(E89&gt;=Settings!$C$5,E89&lt;=Settings!$C$6),F89,0))</f>
        <v>0</v>
      </c>
      <c r="Q89" s="19" t="n">
        <f aca="false">IF(OR(N(F89)=0,K89=0),0,MAX(0,MIN(IF(I89="",Settings!$C$6,I89),Settings!$C$6,EDATE(E89,K89*12)-1)-MAX(E89,Settings!$C$5)+1))</f>
        <v>0</v>
      </c>
      <c r="R89" s="30" t="n">
        <f aca="false">IF(OR(N(F89)=0,K89=0),0,MIN(MAX(0,F89-N(G89)-N89),IF(H89="WDV",(F89-N(G89))*L89,(F89-N89)/K89)*Q89/Settings!$C$7))</f>
        <v>0</v>
      </c>
      <c r="S89" s="30" t="n">
        <f aca="false">N(G89)+R89</f>
        <v>0</v>
      </c>
      <c r="T89" s="30" t="n">
        <f aca="false">N(F89)-S89</f>
        <v>0</v>
      </c>
      <c r="U89" s="10" t="str">
        <f aca="false">IF(I89="","No",IF(AND(I89&gt;=Settings!$C$5,I89&lt;=Settings!$C$6),"Yes","No"))</f>
        <v>No</v>
      </c>
      <c r="V89" s="30" t="n">
        <f aca="false">IF(U89="Yes",N(J89)-T89,0)</f>
        <v>0</v>
      </c>
      <c r="W89" s="30" t="n">
        <f aca="false">IF(U89="Yes",0,N(F89))</f>
        <v>0</v>
      </c>
      <c r="X89" s="30" t="n">
        <f aca="false">IF(U89="Yes",0,S89)</f>
        <v>0</v>
      </c>
      <c r="Y89" s="30" t="n">
        <f aca="false">W89-X89</f>
        <v>0</v>
      </c>
      <c r="Z89" s="19" t="n">
        <f aca="false">IF(P89=0,0,Settings!$C$6-E89+1)</f>
        <v>0</v>
      </c>
      <c r="AA89" s="30" t="n">
        <f aca="false">IF(AND(P89&gt;0,Z89&gt;=180),P89,0)</f>
        <v>0</v>
      </c>
      <c r="AB89" s="30" t="n">
        <f aca="false">IF(AND(P89&gt;0,Z89&lt;180),P89,0)</f>
        <v>0</v>
      </c>
      <c r="AC89" s="30" t="n">
        <f aca="false">IF(U89="Yes",N(J89),0)</f>
        <v>0</v>
      </c>
      <c r="AD89" s="10" t="str">
        <f aca="false">IF(A89="","",IF(AND(C89&lt;&gt;"",K89=0),"Class not in Asset Classes",IF(AND(H89&lt;&gt;"SLM",H89&lt;&gt;"WDV"),"Pick SLM or WDV",IF(E89&gt;Settings!$C$6,"Put to use after year end",IF(AND(I89&lt;&gt;"",I89&lt;Settings!$C$5),"Sold before this year - remove",IF(N(G89)&gt;N(F89),"Opening depreciation &gt; cost","OK"))))))</f>
        <v/>
      </c>
    </row>
    <row r="90" customFormat="false" ht="15" hidden="false" customHeight="false" outlineLevel="0" collapsed="false">
      <c r="A90" s="8"/>
      <c r="B90" s="8"/>
      <c r="C90" s="8"/>
      <c r="D90" s="8"/>
      <c r="E90" s="17"/>
      <c r="F90" s="27"/>
      <c r="G90" s="27"/>
      <c r="H90" s="8"/>
      <c r="I90" s="17"/>
      <c r="J90" s="27"/>
      <c r="K90" s="28" t="n">
        <f aca="false">IF(C90="",0,IFERROR(INDEX('Asset Classes'!$B$6:$B$20,MATCH(C90,'Asset Classes'!$A$6:$A$20,0)),0))</f>
        <v>0</v>
      </c>
      <c r="L90" s="29" t="n">
        <f aca="false">IF(C90="",0,IFERROR(INDEX('Asset Classes'!$C$6:$C$20,MATCH(C90,'Asset Classes'!$A$6:$A$20,0)),0))</f>
        <v>0</v>
      </c>
      <c r="M90" s="11" t="str">
        <f aca="false">IF(C90="","",IFERROR(INDEX('Asset Classes'!$D$6:$D$20,MATCH(C90,'Asset Classes'!$A$6:$A$20,0)),0))</f>
        <v/>
      </c>
      <c r="N90" s="30" t="n">
        <f aca="false">N(F90)*Settings!$C$8</f>
        <v>0</v>
      </c>
      <c r="O90" s="30" t="n">
        <f aca="false">IF(N(F90)=0,0,IF(E90&lt;Settings!$C$5,F90-N(G90),0))</f>
        <v>0</v>
      </c>
      <c r="P90" s="30" t="n">
        <f aca="false">IF(N(F90)=0,0,IF(AND(E90&gt;=Settings!$C$5,E90&lt;=Settings!$C$6),F90,0))</f>
        <v>0</v>
      </c>
      <c r="Q90" s="19" t="n">
        <f aca="false">IF(OR(N(F90)=0,K90=0),0,MAX(0,MIN(IF(I90="",Settings!$C$6,I90),Settings!$C$6,EDATE(E90,K90*12)-1)-MAX(E90,Settings!$C$5)+1))</f>
        <v>0</v>
      </c>
      <c r="R90" s="30" t="n">
        <f aca="false">IF(OR(N(F90)=0,K90=0),0,MIN(MAX(0,F90-N(G90)-N90),IF(H90="WDV",(F90-N(G90))*L90,(F90-N90)/K90)*Q90/Settings!$C$7))</f>
        <v>0</v>
      </c>
      <c r="S90" s="30" t="n">
        <f aca="false">N(G90)+R90</f>
        <v>0</v>
      </c>
      <c r="T90" s="30" t="n">
        <f aca="false">N(F90)-S90</f>
        <v>0</v>
      </c>
      <c r="U90" s="10" t="str">
        <f aca="false">IF(I90="","No",IF(AND(I90&gt;=Settings!$C$5,I90&lt;=Settings!$C$6),"Yes","No"))</f>
        <v>No</v>
      </c>
      <c r="V90" s="30" t="n">
        <f aca="false">IF(U90="Yes",N(J90)-T90,0)</f>
        <v>0</v>
      </c>
      <c r="W90" s="30" t="n">
        <f aca="false">IF(U90="Yes",0,N(F90))</f>
        <v>0</v>
      </c>
      <c r="X90" s="30" t="n">
        <f aca="false">IF(U90="Yes",0,S90)</f>
        <v>0</v>
      </c>
      <c r="Y90" s="30" t="n">
        <f aca="false">W90-X90</f>
        <v>0</v>
      </c>
      <c r="Z90" s="19" t="n">
        <f aca="false">IF(P90=0,0,Settings!$C$6-E90+1)</f>
        <v>0</v>
      </c>
      <c r="AA90" s="30" t="n">
        <f aca="false">IF(AND(P90&gt;0,Z90&gt;=180),P90,0)</f>
        <v>0</v>
      </c>
      <c r="AB90" s="30" t="n">
        <f aca="false">IF(AND(P90&gt;0,Z90&lt;180),P90,0)</f>
        <v>0</v>
      </c>
      <c r="AC90" s="30" t="n">
        <f aca="false">IF(U90="Yes",N(J90),0)</f>
        <v>0</v>
      </c>
      <c r="AD90" s="10" t="str">
        <f aca="false">IF(A90="","",IF(AND(C90&lt;&gt;"",K90=0),"Class not in Asset Classes",IF(AND(H90&lt;&gt;"SLM",H90&lt;&gt;"WDV"),"Pick SLM or WDV",IF(E90&gt;Settings!$C$6,"Put to use after year end",IF(AND(I90&lt;&gt;"",I90&lt;Settings!$C$5),"Sold before this year - remove",IF(N(G90)&gt;N(F90),"Opening depreciation &gt; cost","OK"))))))</f>
        <v/>
      </c>
    </row>
    <row r="91" customFormat="false" ht="15" hidden="false" customHeight="false" outlineLevel="0" collapsed="false">
      <c r="A91" s="8"/>
      <c r="B91" s="8"/>
      <c r="C91" s="8"/>
      <c r="D91" s="8"/>
      <c r="E91" s="17"/>
      <c r="F91" s="27"/>
      <c r="G91" s="27"/>
      <c r="H91" s="8"/>
      <c r="I91" s="17"/>
      <c r="J91" s="27"/>
      <c r="K91" s="28" t="n">
        <f aca="false">IF(C91="",0,IFERROR(INDEX('Asset Classes'!$B$6:$B$20,MATCH(C91,'Asset Classes'!$A$6:$A$20,0)),0))</f>
        <v>0</v>
      </c>
      <c r="L91" s="29" t="n">
        <f aca="false">IF(C91="",0,IFERROR(INDEX('Asset Classes'!$C$6:$C$20,MATCH(C91,'Asset Classes'!$A$6:$A$20,0)),0))</f>
        <v>0</v>
      </c>
      <c r="M91" s="11" t="str">
        <f aca="false">IF(C91="","",IFERROR(INDEX('Asset Classes'!$D$6:$D$20,MATCH(C91,'Asset Classes'!$A$6:$A$20,0)),0))</f>
        <v/>
      </c>
      <c r="N91" s="30" t="n">
        <f aca="false">N(F91)*Settings!$C$8</f>
        <v>0</v>
      </c>
      <c r="O91" s="30" t="n">
        <f aca="false">IF(N(F91)=0,0,IF(E91&lt;Settings!$C$5,F91-N(G91),0))</f>
        <v>0</v>
      </c>
      <c r="P91" s="30" t="n">
        <f aca="false">IF(N(F91)=0,0,IF(AND(E91&gt;=Settings!$C$5,E91&lt;=Settings!$C$6),F91,0))</f>
        <v>0</v>
      </c>
      <c r="Q91" s="19" t="n">
        <f aca="false">IF(OR(N(F91)=0,K91=0),0,MAX(0,MIN(IF(I91="",Settings!$C$6,I91),Settings!$C$6,EDATE(E91,K91*12)-1)-MAX(E91,Settings!$C$5)+1))</f>
        <v>0</v>
      </c>
      <c r="R91" s="30" t="n">
        <f aca="false">IF(OR(N(F91)=0,K91=0),0,MIN(MAX(0,F91-N(G91)-N91),IF(H91="WDV",(F91-N(G91))*L91,(F91-N91)/K91)*Q91/Settings!$C$7))</f>
        <v>0</v>
      </c>
      <c r="S91" s="30" t="n">
        <f aca="false">N(G91)+R91</f>
        <v>0</v>
      </c>
      <c r="T91" s="30" t="n">
        <f aca="false">N(F91)-S91</f>
        <v>0</v>
      </c>
      <c r="U91" s="10" t="str">
        <f aca="false">IF(I91="","No",IF(AND(I91&gt;=Settings!$C$5,I91&lt;=Settings!$C$6),"Yes","No"))</f>
        <v>No</v>
      </c>
      <c r="V91" s="30" t="n">
        <f aca="false">IF(U91="Yes",N(J91)-T91,0)</f>
        <v>0</v>
      </c>
      <c r="W91" s="30" t="n">
        <f aca="false">IF(U91="Yes",0,N(F91))</f>
        <v>0</v>
      </c>
      <c r="X91" s="30" t="n">
        <f aca="false">IF(U91="Yes",0,S91)</f>
        <v>0</v>
      </c>
      <c r="Y91" s="30" t="n">
        <f aca="false">W91-X91</f>
        <v>0</v>
      </c>
      <c r="Z91" s="19" t="n">
        <f aca="false">IF(P91=0,0,Settings!$C$6-E91+1)</f>
        <v>0</v>
      </c>
      <c r="AA91" s="30" t="n">
        <f aca="false">IF(AND(P91&gt;0,Z91&gt;=180),P91,0)</f>
        <v>0</v>
      </c>
      <c r="AB91" s="30" t="n">
        <f aca="false">IF(AND(P91&gt;0,Z91&lt;180),P91,0)</f>
        <v>0</v>
      </c>
      <c r="AC91" s="30" t="n">
        <f aca="false">IF(U91="Yes",N(J91),0)</f>
        <v>0</v>
      </c>
      <c r="AD91" s="10" t="str">
        <f aca="false">IF(A91="","",IF(AND(C91&lt;&gt;"",K91=0),"Class not in Asset Classes",IF(AND(H91&lt;&gt;"SLM",H91&lt;&gt;"WDV"),"Pick SLM or WDV",IF(E91&gt;Settings!$C$6,"Put to use after year end",IF(AND(I91&lt;&gt;"",I91&lt;Settings!$C$5),"Sold before this year - remove",IF(N(G91)&gt;N(F91),"Opening depreciation &gt; cost","OK"))))))</f>
        <v/>
      </c>
    </row>
    <row r="92" customFormat="false" ht="15" hidden="false" customHeight="false" outlineLevel="0" collapsed="false">
      <c r="A92" s="8"/>
      <c r="B92" s="8"/>
      <c r="C92" s="8"/>
      <c r="D92" s="8"/>
      <c r="E92" s="17"/>
      <c r="F92" s="27"/>
      <c r="G92" s="27"/>
      <c r="H92" s="8"/>
      <c r="I92" s="17"/>
      <c r="J92" s="27"/>
      <c r="K92" s="28" t="n">
        <f aca="false">IF(C92="",0,IFERROR(INDEX('Asset Classes'!$B$6:$B$20,MATCH(C92,'Asset Classes'!$A$6:$A$20,0)),0))</f>
        <v>0</v>
      </c>
      <c r="L92" s="29" t="n">
        <f aca="false">IF(C92="",0,IFERROR(INDEX('Asset Classes'!$C$6:$C$20,MATCH(C92,'Asset Classes'!$A$6:$A$20,0)),0))</f>
        <v>0</v>
      </c>
      <c r="M92" s="11" t="str">
        <f aca="false">IF(C92="","",IFERROR(INDEX('Asset Classes'!$D$6:$D$20,MATCH(C92,'Asset Classes'!$A$6:$A$20,0)),0))</f>
        <v/>
      </c>
      <c r="N92" s="30" t="n">
        <f aca="false">N(F92)*Settings!$C$8</f>
        <v>0</v>
      </c>
      <c r="O92" s="30" t="n">
        <f aca="false">IF(N(F92)=0,0,IF(E92&lt;Settings!$C$5,F92-N(G92),0))</f>
        <v>0</v>
      </c>
      <c r="P92" s="30" t="n">
        <f aca="false">IF(N(F92)=0,0,IF(AND(E92&gt;=Settings!$C$5,E92&lt;=Settings!$C$6),F92,0))</f>
        <v>0</v>
      </c>
      <c r="Q92" s="19" t="n">
        <f aca="false">IF(OR(N(F92)=0,K92=0),0,MAX(0,MIN(IF(I92="",Settings!$C$6,I92),Settings!$C$6,EDATE(E92,K92*12)-1)-MAX(E92,Settings!$C$5)+1))</f>
        <v>0</v>
      </c>
      <c r="R92" s="30" t="n">
        <f aca="false">IF(OR(N(F92)=0,K92=0),0,MIN(MAX(0,F92-N(G92)-N92),IF(H92="WDV",(F92-N(G92))*L92,(F92-N92)/K92)*Q92/Settings!$C$7))</f>
        <v>0</v>
      </c>
      <c r="S92" s="30" t="n">
        <f aca="false">N(G92)+R92</f>
        <v>0</v>
      </c>
      <c r="T92" s="30" t="n">
        <f aca="false">N(F92)-S92</f>
        <v>0</v>
      </c>
      <c r="U92" s="10" t="str">
        <f aca="false">IF(I92="","No",IF(AND(I92&gt;=Settings!$C$5,I92&lt;=Settings!$C$6),"Yes","No"))</f>
        <v>No</v>
      </c>
      <c r="V92" s="30" t="n">
        <f aca="false">IF(U92="Yes",N(J92)-T92,0)</f>
        <v>0</v>
      </c>
      <c r="W92" s="30" t="n">
        <f aca="false">IF(U92="Yes",0,N(F92))</f>
        <v>0</v>
      </c>
      <c r="X92" s="30" t="n">
        <f aca="false">IF(U92="Yes",0,S92)</f>
        <v>0</v>
      </c>
      <c r="Y92" s="30" t="n">
        <f aca="false">W92-X92</f>
        <v>0</v>
      </c>
      <c r="Z92" s="19" t="n">
        <f aca="false">IF(P92=0,0,Settings!$C$6-E92+1)</f>
        <v>0</v>
      </c>
      <c r="AA92" s="30" t="n">
        <f aca="false">IF(AND(P92&gt;0,Z92&gt;=180),P92,0)</f>
        <v>0</v>
      </c>
      <c r="AB92" s="30" t="n">
        <f aca="false">IF(AND(P92&gt;0,Z92&lt;180),P92,0)</f>
        <v>0</v>
      </c>
      <c r="AC92" s="30" t="n">
        <f aca="false">IF(U92="Yes",N(J92),0)</f>
        <v>0</v>
      </c>
      <c r="AD92" s="10" t="str">
        <f aca="false">IF(A92="","",IF(AND(C92&lt;&gt;"",K92=0),"Class not in Asset Classes",IF(AND(H92&lt;&gt;"SLM",H92&lt;&gt;"WDV"),"Pick SLM or WDV",IF(E92&gt;Settings!$C$6,"Put to use after year end",IF(AND(I92&lt;&gt;"",I92&lt;Settings!$C$5),"Sold before this year - remove",IF(N(G92)&gt;N(F92),"Opening depreciation &gt; cost","OK"))))))</f>
        <v/>
      </c>
    </row>
    <row r="93" customFormat="false" ht="15" hidden="false" customHeight="false" outlineLevel="0" collapsed="false">
      <c r="A93" s="8"/>
      <c r="B93" s="8"/>
      <c r="C93" s="8"/>
      <c r="D93" s="8"/>
      <c r="E93" s="17"/>
      <c r="F93" s="27"/>
      <c r="G93" s="27"/>
      <c r="H93" s="8"/>
      <c r="I93" s="17"/>
      <c r="J93" s="27"/>
      <c r="K93" s="28" t="n">
        <f aca="false">IF(C93="",0,IFERROR(INDEX('Asset Classes'!$B$6:$B$20,MATCH(C93,'Asset Classes'!$A$6:$A$20,0)),0))</f>
        <v>0</v>
      </c>
      <c r="L93" s="29" t="n">
        <f aca="false">IF(C93="",0,IFERROR(INDEX('Asset Classes'!$C$6:$C$20,MATCH(C93,'Asset Classes'!$A$6:$A$20,0)),0))</f>
        <v>0</v>
      </c>
      <c r="M93" s="11" t="str">
        <f aca="false">IF(C93="","",IFERROR(INDEX('Asset Classes'!$D$6:$D$20,MATCH(C93,'Asset Classes'!$A$6:$A$20,0)),0))</f>
        <v/>
      </c>
      <c r="N93" s="30" t="n">
        <f aca="false">N(F93)*Settings!$C$8</f>
        <v>0</v>
      </c>
      <c r="O93" s="30" t="n">
        <f aca="false">IF(N(F93)=0,0,IF(E93&lt;Settings!$C$5,F93-N(G93),0))</f>
        <v>0</v>
      </c>
      <c r="P93" s="30" t="n">
        <f aca="false">IF(N(F93)=0,0,IF(AND(E93&gt;=Settings!$C$5,E93&lt;=Settings!$C$6),F93,0))</f>
        <v>0</v>
      </c>
      <c r="Q93" s="19" t="n">
        <f aca="false">IF(OR(N(F93)=0,K93=0),0,MAX(0,MIN(IF(I93="",Settings!$C$6,I93),Settings!$C$6,EDATE(E93,K93*12)-1)-MAX(E93,Settings!$C$5)+1))</f>
        <v>0</v>
      </c>
      <c r="R93" s="30" t="n">
        <f aca="false">IF(OR(N(F93)=0,K93=0),0,MIN(MAX(0,F93-N(G93)-N93),IF(H93="WDV",(F93-N(G93))*L93,(F93-N93)/K93)*Q93/Settings!$C$7))</f>
        <v>0</v>
      </c>
      <c r="S93" s="30" t="n">
        <f aca="false">N(G93)+R93</f>
        <v>0</v>
      </c>
      <c r="T93" s="30" t="n">
        <f aca="false">N(F93)-S93</f>
        <v>0</v>
      </c>
      <c r="U93" s="10" t="str">
        <f aca="false">IF(I93="","No",IF(AND(I93&gt;=Settings!$C$5,I93&lt;=Settings!$C$6),"Yes","No"))</f>
        <v>No</v>
      </c>
      <c r="V93" s="30" t="n">
        <f aca="false">IF(U93="Yes",N(J93)-T93,0)</f>
        <v>0</v>
      </c>
      <c r="W93" s="30" t="n">
        <f aca="false">IF(U93="Yes",0,N(F93))</f>
        <v>0</v>
      </c>
      <c r="X93" s="30" t="n">
        <f aca="false">IF(U93="Yes",0,S93)</f>
        <v>0</v>
      </c>
      <c r="Y93" s="30" t="n">
        <f aca="false">W93-X93</f>
        <v>0</v>
      </c>
      <c r="Z93" s="19" t="n">
        <f aca="false">IF(P93=0,0,Settings!$C$6-E93+1)</f>
        <v>0</v>
      </c>
      <c r="AA93" s="30" t="n">
        <f aca="false">IF(AND(P93&gt;0,Z93&gt;=180),P93,0)</f>
        <v>0</v>
      </c>
      <c r="AB93" s="30" t="n">
        <f aca="false">IF(AND(P93&gt;0,Z93&lt;180),P93,0)</f>
        <v>0</v>
      </c>
      <c r="AC93" s="30" t="n">
        <f aca="false">IF(U93="Yes",N(J93),0)</f>
        <v>0</v>
      </c>
      <c r="AD93" s="10" t="str">
        <f aca="false">IF(A93="","",IF(AND(C93&lt;&gt;"",K93=0),"Class not in Asset Classes",IF(AND(H93&lt;&gt;"SLM",H93&lt;&gt;"WDV"),"Pick SLM or WDV",IF(E93&gt;Settings!$C$6,"Put to use after year end",IF(AND(I93&lt;&gt;"",I93&lt;Settings!$C$5),"Sold before this year - remove",IF(N(G93)&gt;N(F93),"Opening depreciation &gt; cost","OK"))))))</f>
        <v/>
      </c>
    </row>
    <row r="94" customFormat="false" ht="15" hidden="false" customHeight="false" outlineLevel="0" collapsed="false">
      <c r="A94" s="8"/>
      <c r="B94" s="8"/>
      <c r="C94" s="8"/>
      <c r="D94" s="8"/>
      <c r="E94" s="17"/>
      <c r="F94" s="27"/>
      <c r="G94" s="27"/>
      <c r="H94" s="8"/>
      <c r="I94" s="17"/>
      <c r="J94" s="27"/>
      <c r="K94" s="28" t="n">
        <f aca="false">IF(C94="",0,IFERROR(INDEX('Asset Classes'!$B$6:$B$20,MATCH(C94,'Asset Classes'!$A$6:$A$20,0)),0))</f>
        <v>0</v>
      </c>
      <c r="L94" s="29" t="n">
        <f aca="false">IF(C94="",0,IFERROR(INDEX('Asset Classes'!$C$6:$C$20,MATCH(C94,'Asset Classes'!$A$6:$A$20,0)),0))</f>
        <v>0</v>
      </c>
      <c r="M94" s="11" t="str">
        <f aca="false">IF(C94="","",IFERROR(INDEX('Asset Classes'!$D$6:$D$20,MATCH(C94,'Asset Classes'!$A$6:$A$20,0)),0))</f>
        <v/>
      </c>
      <c r="N94" s="30" t="n">
        <f aca="false">N(F94)*Settings!$C$8</f>
        <v>0</v>
      </c>
      <c r="O94" s="30" t="n">
        <f aca="false">IF(N(F94)=0,0,IF(E94&lt;Settings!$C$5,F94-N(G94),0))</f>
        <v>0</v>
      </c>
      <c r="P94" s="30" t="n">
        <f aca="false">IF(N(F94)=0,0,IF(AND(E94&gt;=Settings!$C$5,E94&lt;=Settings!$C$6),F94,0))</f>
        <v>0</v>
      </c>
      <c r="Q94" s="19" t="n">
        <f aca="false">IF(OR(N(F94)=0,K94=0),0,MAX(0,MIN(IF(I94="",Settings!$C$6,I94),Settings!$C$6,EDATE(E94,K94*12)-1)-MAX(E94,Settings!$C$5)+1))</f>
        <v>0</v>
      </c>
      <c r="R94" s="30" t="n">
        <f aca="false">IF(OR(N(F94)=0,K94=0),0,MIN(MAX(0,F94-N(G94)-N94),IF(H94="WDV",(F94-N(G94))*L94,(F94-N94)/K94)*Q94/Settings!$C$7))</f>
        <v>0</v>
      </c>
      <c r="S94" s="30" t="n">
        <f aca="false">N(G94)+R94</f>
        <v>0</v>
      </c>
      <c r="T94" s="30" t="n">
        <f aca="false">N(F94)-S94</f>
        <v>0</v>
      </c>
      <c r="U94" s="10" t="str">
        <f aca="false">IF(I94="","No",IF(AND(I94&gt;=Settings!$C$5,I94&lt;=Settings!$C$6),"Yes","No"))</f>
        <v>No</v>
      </c>
      <c r="V94" s="30" t="n">
        <f aca="false">IF(U94="Yes",N(J94)-T94,0)</f>
        <v>0</v>
      </c>
      <c r="W94" s="30" t="n">
        <f aca="false">IF(U94="Yes",0,N(F94))</f>
        <v>0</v>
      </c>
      <c r="X94" s="30" t="n">
        <f aca="false">IF(U94="Yes",0,S94)</f>
        <v>0</v>
      </c>
      <c r="Y94" s="30" t="n">
        <f aca="false">W94-X94</f>
        <v>0</v>
      </c>
      <c r="Z94" s="19" t="n">
        <f aca="false">IF(P94=0,0,Settings!$C$6-E94+1)</f>
        <v>0</v>
      </c>
      <c r="AA94" s="30" t="n">
        <f aca="false">IF(AND(P94&gt;0,Z94&gt;=180),P94,0)</f>
        <v>0</v>
      </c>
      <c r="AB94" s="30" t="n">
        <f aca="false">IF(AND(P94&gt;0,Z94&lt;180),P94,0)</f>
        <v>0</v>
      </c>
      <c r="AC94" s="30" t="n">
        <f aca="false">IF(U94="Yes",N(J94),0)</f>
        <v>0</v>
      </c>
      <c r="AD94" s="10" t="str">
        <f aca="false">IF(A94="","",IF(AND(C94&lt;&gt;"",K94=0),"Class not in Asset Classes",IF(AND(H94&lt;&gt;"SLM",H94&lt;&gt;"WDV"),"Pick SLM or WDV",IF(E94&gt;Settings!$C$6,"Put to use after year end",IF(AND(I94&lt;&gt;"",I94&lt;Settings!$C$5),"Sold before this year - remove",IF(N(G94)&gt;N(F94),"Opening depreciation &gt; cost","OK"))))))</f>
        <v/>
      </c>
    </row>
    <row r="95" customFormat="false" ht="15" hidden="false" customHeight="false" outlineLevel="0" collapsed="false">
      <c r="A95" s="8"/>
      <c r="B95" s="8"/>
      <c r="C95" s="8"/>
      <c r="D95" s="8"/>
      <c r="E95" s="17"/>
      <c r="F95" s="27"/>
      <c r="G95" s="27"/>
      <c r="H95" s="8"/>
      <c r="I95" s="17"/>
      <c r="J95" s="27"/>
      <c r="K95" s="28" t="n">
        <f aca="false">IF(C95="",0,IFERROR(INDEX('Asset Classes'!$B$6:$B$20,MATCH(C95,'Asset Classes'!$A$6:$A$20,0)),0))</f>
        <v>0</v>
      </c>
      <c r="L95" s="29" t="n">
        <f aca="false">IF(C95="",0,IFERROR(INDEX('Asset Classes'!$C$6:$C$20,MATCH(C95,'Asset Classes'!$A$6:$A$20,0)),0))</f>
        <v>0</v>
      </c>
      <c r="M95" s="11" t="str">
        <f aca="false">IF(C95="","",IFERROR(INDEX('Asset Classes'!$D$6:$D$20,MATCH(C95,'Asset Classes'!$A$6:$A$20,0)),0))</f>
        <v/>
      </c>
      <c r="N95" s="30" t="n">
        <f aca="false">N(F95)*Settings!$C$8</f>
        <v>0</v>
      </c>
      <c r="O95" s="30" t="n">
        <f aca="false">IF(N(F95)=0,0,IF(E95&lt;Settings!$C$5,F95-N(G95),0))</f>
        <v>0</v>
      </c>
      <c r="P95" s="30" t="n">
        <f aca="false">IF(N(F95)=0,0,IF(AND(E95&gt;=Settings!$C$5,E95&lt;=Settings!$C$6),F95,0))</f>
        <v>0</v>
      </c>
      <c r="Q95" s="19" t="n">
        <f aca="false">IF(OR(N(F95)=0,K95=0),0,MAX(0,MIN(IF(I95="",Settings!$C$6,I95),Settings!$C$6,EDATE(E95,K95*12)-1)-MAX(E95,Settings!$C$5)+1))</f>
        <v>0</v>
      </c>
      <c r="R95" s="30" t="n">
        <f aca="false">IF(OR(N(F95)=0,K95=0),0,MIN(MAX(0,F95-N(G95)-N95),IF(H95="WDV",(F95-N(G95))*L95,(F95-N95)/K95)*Q95/Settings!$C$7))</f>
        <v>0</v>
      </c>
      <c r="S95" s="30" t="n">
        <f aca="false">N(G95)+R95</f>
        <v>0</v>
      </c>
      <c r="T95" s="30" t="n">
        <f aca="false">N(F95)-S95</f>
        <v>0</v>
      </c>
      <c r="U95" s="10" t="str">
        <f aca="false">IF(I95="","No",IF(AND(I95&gt;=Settings!$C$5,I95&lt;=Settings!$C$6),"Yes","No"))</f>
        <v>No</v>
      </c>
      <c r="V95" s="30" t="n">
        <f aca="false">IF(U95="Yes",N(J95)-T95,0)</f>
        <v>0</v>
      </c>
      <c r="W95" s="30" t="n">
        <f aca="false">IF(U95="Yes",0,N(F95))</f>
        <v>0</v>
      </c>
      <c r="X95" s="30" t="n">
        <f aca="false">IF(U95="Yes",0,S95)</f>
        <v>0</v>
      </c>
      <c r="Y95" s="30" t="n">
        <f aca="false">W95-X95</f>
        <v>0</v>
      </c>
      <c r="Z95" s="19" t="n">
        <f aca="false">IF(P95=0,0,Settings!$C$6-E95+1)</f>
        <v>0</v>
      </c>
      <c r="AA95" s="30" t="n">
        <f aca="false">IF(AND(P95&gt;0,Z95&gt;=180),P95,0)</f>
        <v>0</v>
      </c>
      <c r="AB95" s="30" t="n">
        <f aca="false">IF(AND(P95&gt;0,Z95&lt;180),P95,0)</f>
        <v>0</v>
      </c>
      <c r="AC95" s="30" t="n">
        <f aca="false">IF(U95="Yes",N(J95),0)</f>
        <v>0</v>
      </c>
      <c r="AD95" s="10" t="str">
        <f aca="false">IF(A95="","",IF(AND(C95&lt;&gt;"",K95=0),"Class not in Asset Classes",IF(AND(H95&lt;&gt;"SLM",H95&lt;&gt;"WDV"),"Pick SLM or WDV",IF(E95&gt;Settings!$C$6,"Put to use after year end",IF(AND(I95&lt;&gt;"",I95&lt;Settings!$C$5),"Sold before this year - remove",IF(N(G95)&gt;N(F95),"Opening depreciation &gt; cost","OK"))))))</f>
        <v/>
      </c>
    </row>
    <row r="96" customFormat="false" ht="15" hidden="false" customHeight="false" outlineLevel="0" collapsed="false">
      <c r="A96" s="8"/>
      <c r="B96" s="8"/>
      <c r="C96" s="8"/>
      <c r="D96" s="8"/>
      <c r="E96" s="17"/>
      <c r="F96" s="27"/>
      <c r="G96" s="27"/>
      <c r="H96" s="8"/>
      <c r="I96" s="17"/>
      <c r="J96" s="27"/>
      <c r="K96" s="28" t="n">
        <f aca="false">IF(C96="",0,IFERROR(INDEX('Asset Classes'!$B$6:$B$20,MATCH(C96,'Asset Classes'!$A$6:$A$20,0)),0))</f>
        <v>0</v>
      </c>
      <c r="L96" s="29" t="n">
        <f aca="false">IF(C96="",0,IFERROR(INDEX('Asset Classes'!$C$6:$C$20,MATCH(C96,'Asset Classes'!$A$6:$A$20,0)),0))</f>
        <v>0</v>
      </c>
      <c r="M96" s="11" t="str">
        <f aca="false">IF(C96="","",IFERROR(INDEX('Asset Classes'!$D$6:$D$20,MATCH(C96,'Asset Classes'!$A$6:$A$20,0)),0))</f>
        <v/>
      </c>
      <c r="N96" s="30" t="n">
        <f aca="false">N(F96)*Settings!$C$8</f>
        <v>0</v>
      </c>
      <c r="O96" s="30" t="n">
        <f aca="false">IF(N(F96)=0,0,IF(E96&lt;Settings!$C$5,F96-N(G96),0))</f>
        <v>0</v>
      </c>
      <c r="P96" s="30" t="n">
        <f aca="false">IF(N(F96)=0,0,IF(AND(E96&gt;=Settings!$C$5,E96&lt;=Settings!$C$6),F96,0))</f>
        <v>0</v>
      </c>
      <c r="Q96" s="19" t="n">
        <f aca="false">IF(OR(N(F96)=0,K96=0),0,MAX(0,MIN(IF(I96="",Settings!$C$6,I96),Settings!$C$6,EDATE(E96,K96*12)-1)-MAX(E96,Settings!$C$5)+1))</f>
        <v>0</v>
      </c>
      <c r="R96" s="30" t="n">
        <f aca="false">IF(OR(N(F96)=0,K96=0),0,MIN(MAX(0,F96-N(G96)-N96),IF(H96="WDV",(F96-N(G96))*L96,(F96-N96)/K96)*Q96/Settings!$C$7))</f>
        <v>0</v>
      </c>
      <c r="S96" s="30" t="n">
        <f aca="false">N(G96)+R96</f>
        <v>0</v>
      </c>
      <c r="T96" s="30" t="n">
        <f aca="false">N(F96)-S96</f>
        <v>0</v>
      </c>
      <c r="U96" s="10" t="str">
        <f aca="false">IF(I96="","No",IF(AND(I96&gt;=Settings!$C$5,I96&lt;=Settings!$C$6),"Yes","No"))</f>
        <v>No</v>
      </c>
      <c r="V96" s="30" t="n">
        <f aca="false">IF(U96="Yes",N(J96)-T96,0)</f>
        <v>0</v>
      </c>
      <c r="W96" s="30" t="n">
        <f aca="false">IF(U96="Yes",0,N(F96))</f>
        <v>0</v>
      </c>
      <c r="X96" s="30" t="n">
        <f aca="false">IF(U96="Yes",0,S96)</f>
        <v>0</v>
      </c>
      <c r="Y96" s="30" t="n">
        <f aca="false">W96-X96</f>
        <v>0</v>
      </c>
      <c r="Z96" s="19" t="n">
        <f aca="false">IF(P96=0,0,Settings!$C$6-E96+1)</f>
        <v>0</v>
      </c>
      <c r="AA96" s="30" t="n">
        <f aca="false">IF(AND(P96&gt;0,Z96&gt;=180),P96,0)</f>
        <v>0</v>
      </c>
      <c r="AB96" s="30" t="n">
        <f aca="false">IF(AND(P96&gt;0,Z96&lt;180),P96,0)</f>
        <v>0</v>
      </c>
      <c r="AC96" s="30" t="n">
        <f aca="false">IF(U96="Yes",N(J96),0)</f>
        <v>0</v>
      </c>
      <c r="AD96" s="10" t="str">
        <f aca="false">IF(A96="","",IF(AND(C96&lt;&gt;"",K96=0),"Class not in Asset Classes",IF(AND(H96&lt;&gt;"SLM",H96&lt;&gt;"WDV"),"Pick SLM or WDV",IF(E96&gt;Settings!$C$6,"Put to use after year end",IF(AND(I96&lt;&gt;"",I96&lt;Settings!$C$5),"Sold before this year - remove",IF(N(G96)&gt;N(F96),"Opening depreciation &gt; cost","OK"))))))</f>
        <v/>
      </c>
    </row>
    <row r="97" customFormat="false" ht="15" hidden="false" customHeight="false" outlineLevel="0" collapsed="false">
      <c r="A97" s="8"/>
      <c r="B97" s="8"/>
      <c r="C97" s="8"/>
      <c r="D97" s="8"/>
      <c r="E97" s="17"/>
      <c r="F97" s="27"/>
      <c r="G97" s="27"/>
      <c r="H97" s="8"/>
      <c r="I97" s="17"/>
      <c r="J97" s="27"/>
      <c r="K97" s="28" t="n">
        <f aca="false">IF(C97="",0,IFERROR(INDEX('Asset Classes'!$B$6:$B$20,MATCH(C97,'Asset Classes'!$A$6:$A$20,0)),0))</f>
        <v>0</v>
      </c>
      <c r="L97" s="29" t="n">
        <f aca="false">IF(C97="",0,IFERROR(INDEX('Asset Classes'!$C$6:$C$20,MATCH(C97,'Asset Classes'!$A$6:$A$20,0)),0))</f>
        <v>0</v>
      </c>
      <c r="M97" s="11" t="str">
        <f aca="false">IF(C97="","",IFERROR(INDEX('Asset Classes'!$D$6:$D$20,MATCH(C97,'Asset Classes'!$A$6:$A$20,0)),0))</f>
        <v/>
      </c>
      <c r="N97" s="30" t="n">
        <f aca="false">N(F97)*Settings!$C$8</f>
        <v>0</v>
      </c>
      <c r="O97" s="30" t="n">
        <f aca="false">IF(N(F97)=0,0,IF(E97&lt;Settings!$C$5,F97-N(G97),0))</f>
        <v>0</v>
      </c>
      <c r="P97" s="30" t="n">
        <f aca="false">IF(N(F97)=0,0,IF(AND(E97&gt;=Settings!$C$5,E97&lt;=Settings!$C$6),F97,0))</f>
        <v>0</v>
      </c>
      <c r="Q97" s="19" t="n">
        <f aca="false">IF(OR(N(F97)=0,K97=0),0,MAX(0,MIN(IF(I97="",Settings!$C$6,I97),Settings!$C$6,EDATE(E97,K97*12)-1)-MAX(E97,Settings!$C$5)+1))</f>
        <v>0</v>
      </c>
      <c r="R97" s="30" t="n">
        <f aca="false">IF(OR(N(F97)=0,K97=0),0,MIN(MAX(0,F97-N(G97)-N97),IF(H97="WDV",(F97-N(G97))*L97,(F97-N97)/K97)*Q97/Settings!$C$7))</f>
        <v>0</v>
      </c>
      <c r="S97" s="30" t="n">
        <f aca="false">N(G97)+R97</f>
        <v>0</v>
      </c>
      <c r="T97" s="30" t="n">
        <f aca="false">N(F97)-S97</f>
        <v>0</v>
      </c>
      <c r="U97" s="10" t="str">
        <f aca="false">IF(I97="","No",IF(AND(I97&gt;=Settings!$C$5,I97&lt;=Settings!$C$6),"Yes","No"))</f>
        <v>No</v>
      </c>
      <c r="V97" s="30" t="n">
        <f aca="false">IF(U97="Yes",N(J97)-T97,0)</f>
        <v>0</v>
      </c>
      <c r="W97" s="30" t="n">
        <f aca="false">IF(U97="Yes",0,N(F97))</f>
        <v>0</v>
      </c>
      <c r="X97" s="30" t="n">
        <f aca="false">IF(U97="Yes",0,S97)</f>
        <v>0</v>
      </c>
      <c r="Y97" s="30" t="n">
        <f aca="false">W97-X97</f>
        <v>0</v>
      </c>
      <c r="Z97" s="19" t="n">
        <f aca="false">IF(P97=0,0,Settings!$C$6-E97+1)</f>
        <v>0</v>
      </c>
      <c r="AA97" s="30" t="n">
        <f aca="false">IF(AND(P97&gt;0,Z97&gt;=180),P97,0)</f>
        <v>0</v>
      </c>
      <c r="AB97" s="30" t="n">
        <f aca="false">IF(AND(P97&gt;0,Z97&lt;180),P97,0)</f>
        <v>0</v>
      </c>
      <c r="AC97" s="30" t="n">
        <f aca="false">IF(U97="Yes",N(J97),0)</f>
        <v>0</v>
      </c>
      <c r="AD97" s="10" t="str">
        <f aca="false">IF(A97="","",IF(AND(C97&lt;&gt;"",K97=0),"Class not in Asset Classes",IF(AND(H97&lt;&gt;"SLM",H97&lt;&gt;"WDV"),"Pick SLM or WDV",IF(E97&gt;Settings!$C$6,"Put to use after year end",IF(AND(I97&lt;&gt;"",I97&lt;Settings!$C$5),"Sold before this year - remove",IF(N(G97)&gt;N(F97),"Opening depreciation &gt; cost","OK"))))))</f>
        <v/>
      </c>
    </row>
    <row r="98" customFormat="false" ht="15" hidden="false" customHeight="false" outlineLevel="0" collapsed="false">
      <c r="A98" s="8"/>
      <c r="B98" s="8"/>
      <c r="C98" s="8"/>
      <c r="D98" s="8"/>
      <c r="E98" s="17"/>
      <c r="F98" s="27"/>
      <c r="G98" s="27"/>
      <c r="H98" s="8"/>
      <c r="I98" s="17"/>
      <c r="J98" s="27"/>
      <c r="K98" s="28" t="n">
        <f aca="false">IF(C98="",0,IFERROR(INDEX('Asset Classes'!$B$6:$B$20,MATCH(C98,'Asset Classes'!$A$6:$A$20,0)),0))</f>
        <v>0</v>
      </c>
      <c r="L98" s="29" t="n">
        <f aca="false">IF(C98="",0,IFERROR(INDEX('Asset Classes'!$C$6:$C$20,MATCH(C98,'Asset Classes'!$A$6:$A$20,0)),0))</f>
        <v>0</v>
      </c>
      <c r="M98" s="11" t="str">
        <f aca="false">IF(C98="","",IFERROR(INDEX('Asset Classes'!$D$6:$D$20,MATCH(C98,'Asset Classes'!$A$6:$A$20,0)),0))</f>
        <v/>
      </c>
      <c r="N98" s="30" t="n">
        <f aca="false">N(F98)*Settings!$C$8</f>
        <v>0</v>
      </c>
      <c r="O98" s="30" t="n">
        <f aca="false">IF(N(F98)=0,0,IF(E98&lt;Settings!$C$5,F98-N(G98),0))</f>
        <v>0</v>
      </c>
      <c r="P98" s="30" t="n">
        <f aca="false">IF(N(F98)=0,0,IF(AND(E98&gt;=Settings!$C$5,E98&lt;=Settings!$C$6),F98,0))</f>
        <v>0</v>
      </c>
      <c r="Q98" s="19" t="n">
        <f aca="false">IF(OR(N(F98)=0,K98=0),0,MAX(0,MIN(IF(I98="",Settings!$C$6,I98),Settings!$C$6,EDATE(E98,K98*12)-1)-MAX(E98,Settings!$C$5)+1))</f>
        <v>0</v>
      </c>
      <c r="R98" s="30" t="n">
        <f aca="false">IF(OR(N(F98)=0,K98=0),0,MIN(MAX(0,F98-N(G98)-N98),IF(H98="WDV",(F98-N(G98))*L98,(F98-N98)/K98)*Q98/Settings!$C$7))</f>
        <v>0</v>
      </c>
      <c r="S98" s="30" t="n">
        <f aca="false">N(G98)+R98</f>
        <v>0</v>
      </c>
      <c r="T98" s="30" t="n">
        <f aca="false">N(F98)-S98</f>
        <v>0</v>
      </c>
      <c r="U98" s="10" t="str">
        <f aca="false">IF(I98="","No",IF(AND(I98&gt;=Settings!$C$5,I98&lt;=Settings!$C$6),"Yes","No"))</f>
        <v>No</v>
      </c>
      <c r="V98" s="30" t="n">
        <f aca="false">IF(U98="Yes",N(J98)-T98,0)</f>
        <v>0</v>
      </c>
      <c r="W98" s="30" t="n">
        <f aca="false">IF(U98="Yes",0,N(F98))</f>
        <v>0</v>
      </c>
      <c r="X98" s="30" t="n">
        <f aca="false">IF(U98="Yes",0,S98)</f>
        <v>0</v>
      </c>
      <c r="Y98" s="30" t="n">
        <f aca="false">W98-X98</f>
        <v>0</v>
      </c>
      <c r="Z98" s="19" t="n">
        <f aca="false">IF(P98=0,0,Settings!$C$6-E98+1)</f>
        <v>0</v>
      </c>
      <c r="AA98" s="30" t="n">
        <f aca="false">IF(AND(P98&gt;0,Z98&gt;=180),P98,0)</f>
        <v>0</v>
      </c>
      <c r="AB98" s="30" t="n">
        <f aca="false">IF(AND(P98&gt;0,Z98&lt;180),P98,0)</f>
        <v>0</v>
      </c>
      <c r="AC98" s="30" t="n">
        <f aca="false">IF(U98="Yes",N(J98),0)</f>
        <v>0</v>
      </c>
      <c r="AD98" s="10" t="str">
        <f aca="false">IF(A98="","",IF(AND(C98&lt;&gt;"",K98=0),"Class not in Asset Classes",IF(AND(H98&lt;&gt;"SLM",H98&lt;&gt;"WDV"),"Pick SLM or WDV",IF(E98&gt;Settings!$C$6,"Put to use after year end",IF(AND(I98&lt;&gt;"",I98&lt;Settings!$C$5),"Sold before this year - remove",IF(N(G98)&gt;N(F98),"Opening depreciation &gt; cost","OK"))))))</f>
        <v/>
      </c>
    </row>
    <row r="99" customFormat="false" ht="15" hidden="false" customHeight="false" outlineLevel="0" collapsed="false">
      <c r="A99" s="8"/>
      <c r="B99" s="8"/>
      <c r="C99" s="8"/>
      <c r="D99" s="8"/>
      <c r="E99" s="17"/>
      <c r="F99" s="27"/>
      <c r="G99" s="27"/>
      <c r="H99" s="8"/>
      <c r="I99" s="17"/>
      <c r="J99" s="27"/>
      <c r="K99" s="28" t="n">
        <f aca="false">IF(C99="",0,IFERROR(INDEX('Asset Classes'!$B$6:$B$20,MATCH(C99,'Asset Classes'!$A$6:$A$20,0)),0))</f>
        <v>0</v>
      </c>
      <c r="L99" s="29" t="n">
        <f aca="false">IF(C99="",0,IFERROR(INDEX('Asset Classes'!$C$6:$C$20,MATCH(C99,'Asset Classes'!$A$6:$A$20,0)),0))</f>
        <v>0</v>
      </c>
      <c r="M99" s="11" t="str">
        <f aca="false">IF(C99="","",IFERROR(INDEX('Asset Classes'!$D$6:$D$20,MATCH(C99,'Asset Classes'!$A$6:$A$20,0)),0))</f>
        <v/>
      </c>
      <c r="N99" s="30" t="n">
        <f aca="false">N(F99)*Settings!$C$8</f>
        <v>0</v>
      </c>
      <c r="O99" s="30" t="n">
        <f aca="false">IF(N(F99)=0,0,IF(E99&lt;Settings!$C$5,F99-N(G99),0))</f>
        <v>0</v>
      </c>
      <c r="P99" s="30" t="n">
        <f aca="false">IF(N(F99)=0,0,IF(AND(E99&gt;=Settings!$C$5,E99&lt;=Settings!$C$6),F99,0))</f>
        <v>0</v>
      </c>
      <c r="Q99" s="19" t="n">
        <f aca="false">IF(OR(N(F99)=0,K99=0),0,MAX(0,MIN(IF(I99="",Settings!$C$6,I99),Settings!$C$6,EDATE(E99,K99*12)-1)-MAX(E99,Settings!$C$5)+1))</f>
        <v>0</v>
      </c>
      <c r="R99" s="30" t="n">
        <f aca="false">IF(OR(N(F99)=0,K99=0),0,MIN(MAX(0,F99-N(G99)-N99),IF(H99="WDV",(F99-N(G99))*L99,(F99-N99)/K99)*Q99/Settings!$C$7))</f>
        <v>0</v>
      </c>
      <c r="S99" s="30" t="n">
        <f aca="false">N(G99)+R99</f>
        <v>0</v>
      </c>
      <c r="T99" s="30" t="n">
        <f aca="false">N(F99)-S99</f>
        <v>0</v>
      </c>
      <c r="U99" s="10" t="str">
        <f aca="false">IF(I99="","No",IF(AND(I99&gt;=Settings!$C$5,I99&lt;=Settings!$C$6),"Yes","No"))</f>
        <v>No</v>
      </c>
      <c r="V99" s="30" t="n">
        <f aca="false">IF(U99="Yes",N(J99)-T99,0)</f>
        <v>0</v>
      </c>
      <c r="W99" s="30" t="n">
        <f aca="false">IF(U99="Yes",0,N(F99))</f>
        <v>0</v>
      </c>
      <c r="X99" s="30" t="n">
        <f aca="false">IF(U99="Yes",0,S99)</f>
        <v>0</v>
      </c>
      <c r="Y99" s="30" t="n">
        <f aca="false">W99-X99</f>
        <v>0</v>
      </c>
      <c r="Z99" s="19" t="n">
        <f aca="false">IF(P99=0,0,Settings!$C$6-E99+1)</f>
        <v>0</v>
      </c>
      <c r="AA99" s="30" t="n">
        <f aca="false">IF(AND(P99&gt;0,Z99&gt;=180),P99,0)</f>
        <v>0</v>
      </c>
      <c r="AB99" s="30" t="n">
        <f aca="false">IF(AND(P99&gt;0,Z99&lt;180),P99,0)</f>
        <v>0</v>
      </c>
      <c r="AC99" s="30" t="n">
        <f aca="false">IF(U99="Yes",N(J99),0)</f>
        <v>0</v>
      </c>
      <c r="AD99" s="10" t="str">
        <f aca="false">IF(A99="","",IF(AND(C99&lt;&gt;"",K99=0),"Class not in Asset Classes",IF(AND(H99&lt;&gt;"SLM",H99&lt;&gt;"WDV"),"Pick SLM or WDV",IF(E99&gt;Settings!$C$6,"Put to use after year end",IF(AND(I99&lt;&gt;"",I99&lt;Settings!$C$5),"Sold before this year - remove",IF(N(G99)&gt;N(F99),"Opening depreciation &gt; cost","OK"))))))</f>
        <v/>
      </c>
    </row>
    <row r="100" customFormat="false" ht="15" hidden="false" customHeight="false" outlineLevel="0" collapsed="false">
      <c r="A100" s="8"/>
      <c r="B100" s="8"/>
      <c r="C100" s="8"/>
      <c r="D100" s="8"/>
      <c r="E100" s="17"/>
      <c r="F100" s="27"/>
      <c r="G100" s="27"/>
      <c r="H100" s="8"/>
      <c r="I100" s="17"/>
      <c r="J100" s="27"/>
      <c r="K100" s="28" t="n">
        <f aca="false">IF(C100="",0,IFERROR(INDEX('Asset Classes'!$B$6:$B$20,MATCH(C100,'Asset Classes'!$A$6:$A$20,0)),0))</f>
        <v>0</v>
      </c>
      <c r="L100" s="29" t="n">
        <f aca="false">IF(C100="",0,IFERROR(INDEX('Asset Classes'!$C$6:$C$20,MATCH(C100,'Asset Classes'!$A$6:$A$20,0)),0))</f>
        <v>0</v>
      </c>
      <c r="M100" s="11" t="str">
        <f aca="false">IF(C100="","",IFERROR(INDEX('Asset Classes'!$D$6:$D$20,MATCH(C100,'Asset Classes'!$A$6:$A$20,0)),0))</f>
        <v/>
      </c>
      <c r="N100" s="30" t="n">
        <f aca="false">N(F100)*Settings!$C$8</f>
        <v>0</v>
      </c>
      <c r="O100" s="30" t="n">
        <f aca="false">IF(N(F100)=0,0,IF(E100&lt;Settings!$C$5,F100-N(G100),0))</f>
        <v>0</v>
      </c>
      <c r="P100" s="30" t="n">
        <f aca="false">IF(N(F100)=0,0,IF(AND(E100&gt;=Settings!$C$5,E100&lt;=Settings!$C$6),F100,0))</f>
        <v>0</v>
      </c>
      <c r="Q100" s="19" t="n">
        <f aca="false">IF(OR(N(F100)=0,K100=0),0,MAX(0,MIN(IF(I100="",Settings!$C$6,I100),Settings!$C$6,EDATE(E100,K100*12)-1)-MAX(E100,Settings!$C$5)+1))</f>
        <v>0</v>
      </c>
      <c r="R100" s="30" t="n">
        <f aca="false">IF(OR(N(F100)=0,K100=0),0,MIN(MAX(0,F100-N(G100)-N100),IF(H100="WDV",(F100-N(G100))*L100,(F100-N100)/K100)*Q100/Settings!$C$7))</f>
        <v>0</v>
      </c>
      <c r="S100" s="30" t="n">
        <f aca="false">N(G100)+R100</f>
        <v>0</v>
      </c>
      <c r="T100" s="30" t="n">
        <f aca="false">N(F100)-S100</f>
        <v>0</v>
      </c>
      <c r="U100" s="10" t="str">
        <f aca="false">IF(I100="","No",IF(AND(I100&gt;=Settings!$C$5,I100&lt;=Settings!$C$6),"Yes","No"))</f>
        <v>No</v>
      </c>
      <c r="V100" s="30" t="n">
        <f aca="false">IF(U100="Yes",N(J100)-T100,0)</f>
        <v>0</v>
      </c>
      <c r="W100" s="30" t="n">
        <f aca="false">IF(U100="Yes",0,N(F100))</f>
        <v>0</v>
      </c>
      <c r="X100" s="30" t="n">
        <f aca="false">IF(U100="Yes",0,S100)</f>
        <v>0</v>
      </c>
      <c r="Y100" s="30" t="n">
        <f aca="false">W100-X100</f>
        <v>0</v>
      </c>
      <c r="Z100" s="19" t="n">
        <f aca="false">IF(P100=0,0,Settings!$C$6-E100+1)</f>
        <v>0</v>
      </c>
      <c r="AA100" s="30" t="n">
        <f aca="false">IF(AND(P100&gt;0,Z100&gt;=180),P100,0)</f>
        <v>0</v>
      </c>
      <c r="AB100" s="30" t="n">
        <f aca="false">IF(AND(P100&gt;0,Z100&lt;180),P100,0)</f>
        <v>0</v>
      </c>
      <c r="AC100" s="30" t="n">
        <f aca="false">IF(U100="Yes",N(J100),0)</f>
        <v>0</v>
      </c>
      <c r="AD100" s="10" t="str">
        <f aca="false">IF(A100="","",IF(AND(C100&lt;&gt;"",K100=0),"Class not in Asset Classes",IF(AND(H100&lt;&gt;"SLM",H100&lt;&gt;"WDV"),"Pick SLM or WDV",IF(E100&gt;Settings!$C$6,"Put to use after year end",IF(AND(I100&lt;&gt;"",I100&lt;Settings!$C$5),"Sold before this year - remove",IF(N(G100)&gt;N(F100),"Opening depreciation &gt; cost","OK"))))))</f>
        <v/>
      </c>
    </row>
    <row r="101" customFormat="false" ht="15" hidden="false" customHeight="false" outlineLevel="0" collapsed="false">
      <c r="A101" s="8"/>
      <c r="B101" s="8"/>
      <c r="C101" s="8"/>
      <c r="D101" s="8"/>
      <c r="E101" s="17"/>
      <c r="F101" s="27"/>
      <c r="G101" s="27"/>
      <c r="H101" s="8"/>
      <c r="I101" s="17"/>
      <c r="J101" s="27"/>
      <c r="K101" s="28" t="n">
        <f aca="false">IF(C101="",0,IFERROR(INDEX('Asset Classes'!$B$6:$B$20,MATCH(C101,'Asset Classes'!$A$6:$A$20,0)),0))</f>
        <v>0</v>
      </c>
      <c r="L101" s="29" t="n">
        <f aca="false">IF(C101="",0,IFERROR(INDEX('Asset Classes'!$C$6:$C$20,MATCH(C101,'Asset Classes'!$A$6:$A$20,0)),0))</f>
        <v>0</v>
      </c>
      <c r="M101" s="11" t="str">
        <f aca="false">IF(C101="","",IFERROR(INDEX('Asset Classes'!$D$6:$D$20,MATCH(C101,'Asset Classes'!$A$6:$A$20,0)),0))</f>
        <v/>
      </c>
      <c r="N101" s="30" t="n">
        <f aca="false">N(F101)*Settings!$C$8</f>
        <v>0</v>
      </c>
      <c r="O101" s="30" t="n">
        <f aca="false">IF(N(F101)=0,0,IF(E101&lt;Settings!$C$5,F101-N(G101),0))</f>
        <v>0</v>
      </c>
      <c r="P101" s="30" t="n">
        <f aca="false">IF(N(F101)=0,0,IF(AND(E101&gt;=Settings!$C$5,E101&lt;=Settings!$C$6),F101,0))</f>
        <v>0</v>
      </c>
      <c r="Q101" s="19" t="n">
        <f aca="false">IF(OR(N(F101)=0,K101=0),0,MAX(0,MIN(IF(I101="",Settings!$C$6,I101),Settings!$C$6,EDATE(E101,K101*12)-1)-MAX(E101,Settings!$C$5)+1))</f>
        <v>0</v>
      </c>
      <c r="R101" s="30" t="n">
        <f aca="false">IF(OR(N(F101)=0,K101=0),0,MIN(MAX(0,F101-N(G101)-N101),IF(H101="WDV",(F101-N(G101))*L101,(F101-N101)/K101)*Q101/Settings!$C$7))</f>
        <v>0</v>
      </c>
      <c r="S101" s="30" t="n">
        <f aca="false">N(G101)+R101</f>
        <v>0</v>
      </c>
      <c r="T101" s="30" t="n">
        <f aca="false">N(F101)-S101</f>
        <v>0</v>
      </c>
      <c r="U101" s="10" t="str">
        <f aca="false">IF(I101="","No",IF(AND(I101&gt;=Settings!$C$5,I101&lt;=Settings!$C$6),"Yes","No"))</f>
        <v>No</v>
      </c>
      <c r="V101" s="30" t="n">
        <f aca="false">IF(U101="Yes",N(J101)-T101,0)</f>
        <v>0</v>
      </c>
      <c r="W101" s="30" t="n">
        <f aca="false">IF(U101="Yes",0,N(F101))</f>
        <v>0</v>
      </c>
      <c r="X101" s="30" t="n">
        <f aca="false">IF(U101="Yes",0,S101)</f>
        <v>0</v>
      </c>
      <c r="Y101" s="30" t="n">
        <f aca="false">W101-X101</f>
        <v>0</v>
      </c>
      <c r="Z101" s="19" t="n">
        <f aca="false">IF(P101=0,0,Settings!$C$6-E101+1)</f>
        <v>0</v>
      </c>
      <c r="AA101" s="30" t="n">
        <f aca="false">IF(AND(P101&gt;0,Z101&gt;=180),P101,0)</f>
        <v>0</v>
      </c>
      <c r="AB101" s="30" t="n">
        <f aca="false">IF(AND(P101&gt;0,Z101&lt;180),P101,0)</f>
        <v>0</v>
      </c>
      <c r="AC101" s="30" t="n">
        <f aca="false">IF(U101="Yes",N(J101),0)</f>
        <v>0</v>
      </c>
      <c r="AD101" s="10" t="str">
        <f aca="false">IF(A101="","",IF(AND(C101&lt;&gt;"",K101=0),"Class not in Asset Classes",IF(AND(H101&lt;&gt;"SLM",H101&lt;&gt;"WDV"),"Pick SLM or WDV",IF(E101&gt;Settings!$C$6,"Put to use after year end",IF(AND(I101&lt;&gt;"",I101&lt;Settings!$C$5),"Sold before this year - remove",IF(N(G101)&gt;N(F101),"Opening depreciation &gt; cost","OK"))))))</f>
        <v/>
      </c>
    </row>
    <row r="102" customFormat="false" ht="15" hidden="false" customHeight="false" outlineLevel="0" collapsed="false">
      <c r="A102" s="8"/>
      <c r="B102" s="8"/>
      <c r="C102" s="8"/>
      <c r="D102" s="8"/>
      <c r="E102" s="17"/>
      <c r="F102" s="27"/>
      <c r="G102" s="27"/>
      <c r="H102" s="8"/>
      <c r="I102" s="17"/>
      <c r="J102" s="27"/>
      <c r="K102" s="28" t="n">
        <f aca="false">IF(C102="",0,IFERROR(INDEX('Asset Classes'!$B$6:$B$20,MATCH(C102,'Asset Classes'!$A$6:$A$20,0)),0))</f>
        <v>0</v>
      </c>
      <c r="L102" s="29" t="n">
        <f aca="false">IF(C102="",0,IFERROR(INDEX('Asset Classes'!$C$6:$C$20,MATCH(C102,'Asset Classes'!$A$6:$A$20,0)),0))</f>
        <v>0</v>
      </c>
      <c r="M102" s="11" t="str">
        <f aca="false">IF(C102="","",IFERROR(INDEX('Asset Classes'!$D$6:$D$20,MATCH(C102,'Asset Classes'!$A$6:$A$20,0)),0))</f>
        <v/>
      </c>
      <c r="N102" s="30" t="n">
        <f aca="false">N(F102)*Settings!$C$8</f>
        <v>0</v>
      </c>
      <c r="O102" s="30" t="n">
        <f aca="false">IF(N(F102)=0,0,IF(E102&lt;Settings!$C$5,F102-N(G102),0))</f>
        <v>0</v>
      </c>
      <c r="P102" s="30" t="n">
        <f aca="false">IF(N(F102)=0,0,IF(AND(E102&gt;=Settings!$C$5,E102&lt;=Settings!$C$6),F102,0))</f>
        <v>0</v>
      </c>
      <c r="Q102" s="19" t="n">
        <f aca="false">IF(OR(N(F102)=0,K102=0),0,MAX(0,MIN(IF(I102="",Settings!$C$6,I102),Settings!$C$6,EDATE(E102,K102*12)-1)-MAX(E102,Settings!$C$5)+1))</f>
        <v>0</v>
      </c>
      <c r="R102" s="30" t="n">
        <f aca="false">IF(OR(N(F102)=0,K102=0),0,MIN(MAX(0,F102-N(G102)-N102),IF(H102="WDV",(F102-N(G102))*L102,(F102-N102)/K102)*Q102/Settings!$C$7))</f>
        <v>0</v>
      </c>
      <c r="S102" s="30" t="n">
        <f aca="false">N(G102)+R102</f>
        <v>0</v>
      </c>
      <c r="T102" s="30" t="n">
        <f aca="false">N(F102)-S102</f>
        <v>0</v>
      </c>
      <c r="U102" s="10" t="str">
        <f aca="false">IF(I102="","No",IF(AND(I102&gt;=Settings!$C$5,I102&lt;=Settings!$C$6),"Yes","No"))</f>
        <v>No</v>
      </c>
      <c r="V102" s="30" t="n">
        <f aca="false">IF(U102="Yes",N(J102)-T102,0)</f>
        <v>0</v>
      </c>
      <c r="W102" s="30" t="n">
        <f aca="false">IF(U102="Yes",0,N(F102))</f>
        <v>0</v>
      </c>
      <c r="X102" s="30" t="n">
        <f aca="false">IF(U102="Yes",0,S102)</f>
        <v>0</v>
      </c>
      <c r="Y102" s="30" t="n">
        <f aca="false">W102-X102</f>
        <v>0</v>
      </c>
      <c r="Z102" s="19" t="n">
        <f aca="false">IF(P102=0,0,Settings!$C$6-E102+1)</f>
        <v>0</v>
      </c>
      <c r="AA102" s="30" t="n">
        <f aca="false">IF(AND(P102&gt;0,Z102&gt;=180),P102,0)</f>
        <v>0</v>
      </c>
      <c r="AB102" s="30" t="n">
        <f aca="false">IF(AND(P102&gt;0,Z102&lt;180),P102,0)</f>
        <v>0</v>
      </c>
      <c r="AC102" s="30" t="n">
        <f aca="false">IF(U102="Yes",N(J102),0)</f>
        <v>0</v>
      </c>
      <c r="AD102" s="10" t="str">
        <f aca="false">IF(A102="","",IF(AND(C102&lt;&gt;"",K102=0),"Class not in Asset Classes",IF(AND(H102&lt;&gt;"SLM",H102&lt;&gt;"WDV"),"Pick SLM or WDV",IF(E102&gt;Settings!$C$6,"Put to use after year end",IF(AND(I102&lt;&gt;"",I102&lt;Settings!$C$5),"Sold before this year - remove",IF(N(G102)&gt;N(F102),"Opening depreciation &gt; cost","OK"))))))</f>
        <v/>
      </c>
    </row>
    <row r="103" customFormat="false" ht="15" hidden="false" customHeight="false" outlineLevel="0" collapsed="false">
      <c r="A103" s="8"/>
      <c r="B103" s="8"/>
      <c r="C103" s="8"/>
      <c r="D103" s="8"/>
      <c r="E103" s="17"/>
      <c r="F103" s="27"/>
      <c r="G103" s="27"/>
      <c r="H103" s="8"/>
      <c r="I103" s="17"/>
      <c r="J103" s="27"/>
      <c r="K103" s="28" t="n">
        <f aca="false">IF(C103="",0,IFERROR(INDEX('Asset Classes'!$B$6:$B$20,MATCH(C103,'Asset Classes'!$A$6:$A$20,0)),0))</f>
        <v>0</v>
      </c>
      <c r="L103" s="29" t="n">
        <f aca="false">IF(C103="",0,IFERROR(INDEX('Asset Classes'!$C$6:$C$20,MATCH(C103,'Asset Classes'!$A$6:$A$20,0)),0))</f>
        <v>0</v>
      </c>
      <c r="M103" s="11" t="str">
        <f aca="false">IF(C103="","",IFERROR(INDEX('Asset Classes'!$D$6:$D$20,MATCH(C103,'Asset Classes'!$A$6:$A$20,0)),0))</f>
        <v/>
      </c>
      <c r="N103" s="30" t="n">
        <f aca="false">N(F103)*Settings!$C$8</f>
        <v>0</v>
      </c>
      <c r="O103" s="30" t="n">
        <f aca="false">IF(N(F103)=0,0,IF(E103&lt;Settings!$C$5,F103-N(G103),0))</f>
        <v>0</v>
      </c>
      <c r="P103" s="30" t="n">
        <f aca="false">IF(N(F103)=0,0,IF(AND(E103&gt;=Settings!$C$5,E103&lt;=Settings!$C$6),F103,0))</f>
        <v>0</v>
      </c>
      <c r="Q103" s="19" t="n">
        <f aca="false">IF(OR(N(F103)=0,K103=0),0,MAX(0,MIN(IF(I103="",Settings!$C$6,I103),Settings!$C$6,EDATE(E103,K103*12)-1)-MAX(E103,Settings!$C$5)+1))</f>
        <v>0</v>
      </c>
      <c r="R103" s="30" t="n">
        <f aca="false">IF(OR(N(F103)=0,K103=0),0,MIN(MAX(0,F103-N(G103)-N103),IF(H103="WDV",(F103-N(G103))*L103,(F103-N103)/K103)*Q103/Settings!$C$7))</f>
        <v>0</v>
      </c>
      <c r="S103" s="30" t="n">
        <f aca="false">N(G103)+R103</f>
        <v>0</v>
      </c>
      <c r="T103" s="30" t="n">
        <f aca="false">N(F103)-S103</f>
        <v>0</v>
      </c>
      <c r="U103" s="10" t="str">
        <f aca="false">IF(I103="","No",IF(AND(I103&gt;=Settings!$C$5,I103&lt;=Settings!$C$6),"Yes","No"))</f>
        <v>No</v>
      </c>
      <c r="V103" s="30" t="n">
        <f aca="false">IF(U103="Yes",N(J103)-T103,0)</f>
        <v>0</v>
      </c>
      <c r="W103" s="30" t="n">
        <f aca="false">IF(U103="Yes",0,N(F103))</f>
        <v>0</v>
      </c>
      <c r="X103" s="30" t="n">
        <f aca="false">IF(U103="Yes",0,S103)</f>
        <v>0</v>
      </c>
      <c r="Y103" s="30" t="n">
        <f aca="false">W103-X103</f>
        <v>0</v>
      </c>
      <c r="Z103" s="19" t="n">
        <f aca="false">IF(P103=0,0,Settings!$C$6-E103+1)</f>
        <v>0</v>
      </c>
      <c r="AA103" s="30" t="n">
        <f aca="false">IF(AND(P103&gt;0,Z103&gt;=180),P103,0)</f>
        <v>0</v>
      </c>
      <c r="AB103" s="30" t="n">
        <f aca="false">IF(AND(P103&gt;0,Z103&lt;180),P103,0)</f>
        <v>0</v>
      </c>
      <c r="AC103" s="30" t="n">
        <f aca="false">IF(U103="Yes",N(J103),0)</f>
        <v>0</v>
      </c>
      <c r="AD103" s="10" t="str">
        <f aca="false">IF(A103="","",IF(AND(C103&lt;&gt;"",K103=0),"Class not in Asset Classes",IF(AND(H103&lt;&gt;"SLM",H103&lt;&gt;"WDV"),"Pick SLM or WDV",IF(E103&gt;Settings!$C$6,"Put to use after year end",IF(AND(I103&lt;&gt;"",I103&lt;Settings!$C$5),"Sold before this year - remove",IF(N(G103)&gt;N(F103),"Opening depreciation &gt; cost","OK"))))))</f>
        <v/>
      </c>
    </row>
    <row r="104" customFormat="false" ht="15" hidden="false" customHeight="false" outlineLevel="0" collapsed="false">
      <c r="A104" s="8"/>
      <c r="B104" s="8"/>
      <c r="C104" s="8"/>
      <c r="D104" s="8"/>
      <c r="E104" s="17"/>
      <c r="F104" s="27"/>
      <c r="G104" s="27"/>
      <c r="H104" s="8"/>
      <c r="I104" s="17"/>
      <c r="J104" s="27"/>
      <c r="K104" s="28" t="n">
        <f aca="false">IF(C104="",0,IFERROR(INDEX('Asset Classes'!$B$6:$B$20,MATCH(C104,'Asset Classes'!$A$6:$A$20,0)),0))</f>
        <v>0</v>
      </c>
      <c r="L104" s="29" t="n">
        <f aca="false">IF(C104="",0,IFERROR(INDEX('Asset Classes'!$C$6:$C$20,MATCH(C104,'Asset Classes'!$A$6:$A$20,0)),0))</f>
        <v>0</v>
      </c>
      <c r="M104" s="11" t="str">
        <f aca="false">IF(C104="","",IFERROR(INDEX('Asset Classes'!$D$6:$D$20,MATCH(C104,'Asset Classes'!$A$6:$A$20,0)),0))</f>
        <v/>
      </c>
      <c r="N104" s="30" t="n">
        <f aca="false">N(F104)*Settings!$C$8</f>
        <v>0</v>
      </c>
      <c r="O104" s="30" t="n">
        <f aca="false">IF(N(F104)=0,0,IF(E104&lt;Settings!$C$5,F104-N(G104),0))</f>
        <v>0</v>
      </c>
      <c r="P104" s="30" t="n">
        <f aca="false">IF(N(F104)=0,0,IF(AND(E104&gt;=Settings!$C$5,E104&lt;=Settings!$C$6),F104,0))</f>
        <v>0</v>
      </c>
      <c r="Q104" s="19" t="n">
        <f aca="false">IF(OR(N(F104)=0,K104=0),0,MAX(0,MIN(IF(I104="",Settings!$C$6,I104),Settings!$C$6,EDATE(E104,K104*12)-1)-MAX(E104,Settings!$C$5)+1))</f>
        <v>0</v>
      </c>
      <c r="R104" s="30" t="n">
        <f aca="false">IF(OR(N(F104)=0,K104=0),0,MIN(MAX(0,F104-N(G104)-N104),IF(H104="WDV",(F104-N(G104))*L104,(F104-N104)/K104)*Q104/Settings!$C$7))</f>
        <v>0</v>
      </c>
      <c r="S104" s="30" t="n">
        <f aca="false">N(G104)+R104</f>
        <v>0</v>
      </c>
      <c r="T104" s="30" t="n">
        <f aca="false">N(F104)-S104</f>
        <v>0</v>
      </c>
      <c r="U104" s="10" t="str">
        <f aca="false">IF(I104="","No",IF(AND(I104&gt;=Settings!$C$5,I104&lt;=Settings!$C$6),"Yes","No"))</f>
        <v>No</v>
      </c>
      <c r="V104" s="30" t="n">
        <f aca="false">IF(U104="Yes",N(J104)-T104,0)</f>
        <v>0</v>
      </c>
      <c r="W104" s="30" t="n">
        <f aca="false">IF(U104="Yes",0,N(F104))</f>
        <v>0</v>
      </c>
      <c r="X104" s="30" t="n">
        <f aca="false">IF(U104="Yes",0,S104)</f>
        <v>0</v>
      </c>
      <c r="Y104" s="30" t="n">
        <f aca="false">W104-X104</f>
        <v>0</v>
      </c>
      <c r="Z104" s="19" t="n">
        <f aca="false">IF(P104=0,0,Settings!$C$6-E104+1)</f>
        <v>0</v>
      </c>
      <c r="AA104" s="30" t="n">
        <f aca="false">IF(AND(P104&gt;0,Z104&gt;=180),P104,0)</f>
        <v>0</v>
      </c>
      <c r="AB104" s="30" t="n">
        <f aca="false">IF(AND(P104&gt;0,Z104&lt;180),P104,0)</f>
        <v>0</v>
      </c>
      <c r="AC104" s="30" t="n">
        <f aca="false">IF(U104="Yes",N(J104),0)</f>
        <v>0</v>
      </c>
      <c r="AD104" s="10" t="str">
        <f aca="false">IF(A104="","",IF(AND(C104&lt;&gt;"",K104=0),"Class not in Asset Classes",IF(AND(H104&lt;&gt;"SLM",H104&lt;&gt;"WDV"),"Pick SLM or WDV",IF(E104&gt;Settings!$C$6,"Put to use after year end",IF(AND(I104&lt;&gt;"",I104&lt;Settings!$C$5),"Sold before this year - remove",IF(N(G104)&gt;N(F104),"Opening depreciation &gt; cost","OK"))))))</f>
        <v/>
      </c>
    </row>
    <row r="105" customFormat="false" ht="15" hidden="false" customHeight="false" outlineLevel="0" collapsed="false">
      <c r="A105" s="8"/>
      <c r="B105" s="8"/>
      <c r="C105" s="8"/>
      <c r="D105" s="8"/>
      <c r="E105" s="17"/>
      <c r="F105" s="27"/>
      <c r="G105" s="27"/>
      <c r="H105" s="8"/>
      <c r="I105" s="17"/>
      <c r="J105" s="27"/>
      <c r="K105" s="28" t="n">
        <f aca="false">IF(C105="",0,IFERROR(INDEX('Asset Classes'!$B$6:$B$20,MATCH(C105,'Asset Classes'!$A$6:$A$20,0)),0))</f>
        <v>0</v>
      </c>
      <c r="L105" s="29" t="n">
        <f aca="false">IF(C105="",0,IFERROR(INDEX('Asset Classes'!$C$6:$C$20,MATCH(C105,'Asset Classes'!$A$6:$A$20,0)),0))</f>
        <v>0</v>
      </c>
      <c r="M105" s="11" t="str">
        <f aca="false">IF(C105="","",IFERROR(INDEX('Asset Classes'!$D$6:$D$20,MATCH(C105,'Asset Classes'!$A$6:$A$20,0)),0))</f>
        <v/>
      </c>
      <c r="N105" s="30" t="n">
        <f aca="false">N(F105)*Settings!$C$8</f>
        <v>0</v>
      </c>
      <c r="O105" s="30" t="n">
        <f aca="false">IF(N(F105)=0,0,IF(E105&lt;Settings!$C$5,F105-N(G105),0))</f>
        <v>0</v>
      </c>
      <c r="P105" s="30" t="n">
        <f aca="false">IF(N(F105)=0,0,IF(AND(E105&gt;=Settings!$C$5,E105&lt;=Settings!$C$6),F105,0))</f>
        <v>0</v>
      </c>
      <c r="Q105" s="19" t="n">
        <f aca="false">IF(OR(N(F105)=0,K105=0),0,MAX(0,MIN(IF(I105="",Settings!$C$6,I105),Settings!$C$6,EDATE(E105,K105*12)-1)-MAX(E105,Settings!$C$5)+1))</f>
        <v>0</v>
      </c>
      <c r="R105" s="30" t="n">
        <f aca="false">IF(OR(N(F105)=0,K105=0),0,MIN(MAX(0,F105-N(G105)-N105),IF(H105="WDV",(F105-N(G105))*L105,(F105-N105)/K105)*Q105/Settings!$C$7))</f>
        <v>0</v>
      </c>
      <c r="S105" s="30" t="n">
        <f aca="false">N(G105)+R105</f>
        <v>0</v>
      </c>
      <c r="T105" s="30" t="n">
        <f aca="false">N(F105)-S105</f>
        <v>0</v>
      </c>
      <c r="U105" s="10" t="str">
        <f aca="false">IF(I105="","No",IF(AND(I105&gt;=Settings!$C$5,I105&lt;=Settings!$C$6),"Yes","No"))</f>
        <v>No</v>
      </c>
      <c r="V105" s="30" t="n">
        <f aca="false">IF(U105="Yes",N(J105)-T105,0)</f>
        <v>0</v>
      </c>
      <c r="W105" s="30" t="n">
        <f aca="false">IF(U105="Yes",0,N(F105))</f>
        <v>0</v>
      </c>
      <c r="X105" s="30" t="n">
        <f aca="false">IF(U105="Yes",0,S105)</f>
        <v>0</v>
      </c>
      <c r="Y105" s="30" t="n">
        <f aca="false">W105-X105</f>
        <v>0</v>
      </c>
      <c r="Z105" s="19" t="n">
        <f aca="false">IF(P105=0,0,Settings!$C$6-E105+1)</f>
        <v>0</v>
      </c>
      <c r="AA105" s="30" t="n">
        <f aca="false">IF(AND(P105&gt;0,Z105&gt;=180),P105,0)</f>
        <v>0</v>
      </c>
      <c r="AB105" s="30" t="n">
        <f aca="false">IF(AND(P105&gt;0,Z105&lt;180),P105,0)</f>
        <v>0</v>
      </c>
      <c r="AC105" s="30" t="n">
        <f aca="false">IF(U105="Yes",N(J105),0)</f>
        <v>0</v>
      </c>
      <c r="AD105" s="10" t="str">
        <f aca="false">IF(A105="","",IF(AND(C105&lt;&gt;"",K105=0),"Class not in Asset Classes",IF(AND(H105&lt;&gt;"SLM",H105&lt;&gt;"WDV"),"Pick SLM or WDV",IF(E105&gt;Settings!$C$6,"Put to use after year end",IF(AND(I105&lt;&gt;"",I105&lt;Settings!$C$5),"Sold before this year - remove",IF(N(G105)&gt;N(F105),"Opening depreciation &gt; cost","OK"))))))</f>
        <v/>
      </c>
    </row>
    <row r="106" customFormat="false" ht="15" hidden="false" customHeight="false" outlineLevel="0" collapsed="false">
      <c r="A106" s="8"/>
      <c r="B106" s="8"/>
      <c r="C106" s="8"/>
      <c r="D106" s="8"/>
      <c r="E106" s="17"/>
      <c r="F106" s="27"/>
      <c r="G106" s="27"/>
      <c r="H106" s="8"/>
      <c r="I106" s="17"/>
      <c r="J106" s="27"/>
      <c r="K106" s="28" t="n">
        <f aca="false">IF(C106="",0,IFERROR(INDEX('Asset Classes'!$B$6:$B$20,MATCH(C106,'Asset Classes'!$A$6:$A$20,0)),0))</f>
        <v>0</v>
      </c>
      <c r="L106" s="29" t="n">
        <f aca="false">IF(C106="",0,IFERROR(INDEX('Asset Classes'!$C$6:$C$20,MATCH(C106,'Asset Classes'!$A$6:$A$20,0)),0))</f>
        <v>0</v>
      </c>
      <c r="M106" s="11" t="str">
        <f aca="false">IF(C106="","",IFERROR(INDEX('Asset Classes'!$D$6:$D$20,MATCH(C106,'Asset Classes'!$A$6:$A$20,0)),0))</f>
        <v/>
      </c>
      <c r="N106" s="30" t="n">
        <f aca="false">N(F106)*Settings!$C$8</f>
        <v>0</v>
      </c>
      <c r="O106" s="30" t="n">
        <f aca="false">IF(N(F106)=0,0,IF(E106&lt;Settings!$C$5,F106-N(G106),0))</f>
        <v>0</v>
      </c>
      <c r="P106" s="30" t="n">
        <f aca="false">IF(N(F106)=0,0,IF(AND(E106&gt;=Settings!$C$5,E106&lt;=Settings!$C$6),F106,0))</f>
        <v>0</v>
      </c>
      <c r="Q106" s="19" t="n">
        <f aca="false">IF(OR(N(F106)=0,K106=0),0,MAX(0,MIN(IF(I106="",Settings!$C$6,I106),Settings!$C$6,EDATE(E106,K106*12)-1)-MAX(E106,Settings!$C$5)+1))</f>
        <v>0</v>
      </c>
      <c r="R106" s="30" t="n">
        <f aca="false">IF(OR(N(F106)=0,K106=0),0,MIN(MAX(0,F106-N(G106)-N106),IF(H106="WDV",(F106-N(G106))*L106,(F106-N106)/K106)*Q106/Settings!$C$7))</f>
        <v>0</v>
      </c>
      <c r="S106" s="30" t="n">
        <f aca="false">N(G106)+R106</f>
        <v>0</v>
      </c>
      <c r="T106" s="30" t="n">
        <f aca="false">N(F106)-S106</f>
        <v>0</v>
      </c>
      <c r="U106" s="10" t="str">
        <f aca="false">IF(I106="","No",IF(AND(I106&gt;=Settings!$C$5,I106&lt;=Settings!$C$6),"Yes","No"))</f>
        <v>No</v>
      </c>
      <c r="V106" s="30" t="n">
        <f aca="false">IF(U106="Yes",N(J106)-T106,0)</f>
        <v>0</v>
      </c>
      <c r="W106" s="30" t="n">
        <f aca="false">IF(U106="Yes",0,N(F106))</f>
        <v>0</v>
      </c>
      <c r="X106" s="30" t="n">
        <f aca="false">IF(U106="Yes",0,S106)</f>
        <v>0</v>
      </c>
      <c r="Y106" s="30" t="n">
        <f aca="false">W106-X106</f>
        <v>0</v>
      </c>
      <c r="Z106" s="19" t="n">
        <f aca="false">IF(P106=0,0,Settings!$C$6-E106+1)</f>
        <v>0</v>
      </c>
      <c r="AA106" s="30" t="n">
        <f aca="false">IF(AND(P106&gt;0,Z106&gt;=180),P106,0)</f>
        <v>0</v>
      </c>
      <c r="AB106" s="30" t="n">
        <f aca="false">IF(AND(P106&gt;0,Z106&lt;180),P106,0)</f>
        <v>0</v>
      </c>
      <c r="AC106" s="30" t="n">
        <f aca="false">IF(U106="Yes",N(J106),0)</f>
        <v>0</v>
      </c>
      <c r="AD106" s="10" t="str">
        <f aca="false">IF(A106="","",IF(AND(C106&lt;&gt;"",K106=0),"Class not in Asset Classes",IF(AND(H106&lt;&gt;"SLM",H106&lt;&gt;"WDV"),"Pick SLM or WDV",IF(E106&gt;Settings!$C$6,"Put to use after year end",IF(AND(I106&lt;&gt;"",I106&lt;Settings!$C$5),"Sold before this year - remove",IF(N(G106)&gt;N(F106),"Opening depreciation &gt; cost","OK"))))))</f>
        <v/>
      </c>
    </row>
    <row r="107" customFormat="false" ht="15" hidden="false" customHeight="false" outlineLevel="0" collapsed="false">
      <c r="A107" s="8"/>
      <c r="B107" s="8"/>
      <c r="C107" s="8"/>
      <c r="D107" s="8"/>
      <c r="E107" s="17"/>
      <c r="F107" s="27"/>
      <c r="G107" s="27"/>
      <c r="H107" s="8"/>
      <c r="I107" s="17"/>
      <c r="J107" s="27"/>
      <c r="K107" s="28" t="n">
        <f aca="false">IF(C107="",0,IFERROR(INDEX('Asset Classes'!$B$6:$B$20,MATCH(C107,'Asset Classes'!$A$6:$A$20,0)),0))</f>
        <v>0</v>
      </c>
      <c r="L107" s="29" t="n">
        <f aca="false">IF(C107="",0,IFERROR(INDEX('Asset Classes'!$C$6:$C$20,MATCH(C107,'Asset Classes'!$A$6:$A$20,0)),0))</f>
        <v>0</v>
      </c>
      <c r="M107" s="11" t="str">
        <f aca="false">IF(C107="","",IFERROR(INDEX('Asset Classes'!$D$6:$D$20,MATCH(C107,'Asset Classes'!$A$6:$A$20,0)),0))</f>
        <v/>
      </c>
      <c r="N107" s="30" t="n">
        <f aca="false">N(F107)*Settings!$C$8</f>
        <v>0</v>
      </c>
      <c r="O107" s="30" t="n">
        <f aca="false">IF(N(F107)=0,0,IF(E107&lt;Settings!$C$5,F107-N(G107),0))</f>
        <v>0</v>
      </c>
      <c r="P107" s="30" t="n">
        <f aca="false">IF(N(F107)=0,0,IF(AND(E107&gt;=Settings!$C$5,E107&lt;=Settings!$C$6),F107,0))</f>
        <v>0</v>
      </c>
      <c r="Q107" s="19" t="n">
        <f aca="false">IF(OR(N(F107)=0,K107=0),0,MAX(0,MIN(IF(I107="",Settings!$C$6,I107),Settings!$C$6,EDATE(E107,K107*12)-1)-MAX(E107,Settings!$C$5)+1))</f>
        <v>0</v>
      </c>
      <c r="R107" s="30" t="n">
        <f aca="false">IF(OR(N(F107)=0,K107=0),0,MIN(MAX(0,F107-N(G107)-N107),IF(H107="WDV",(F107-N(G107))*L107,(F107-N107)/K107)*Q107/Settings!$C$7))</f>
        <v>0</v>
      </c>
      <c r="S107" s="30" t="n">
        <f aca="false">N(G107)+R107</f>
        <v>0</v>
      </c>
      <c r="T107" s="30" t="n">
        <f aca="false">N(F107)-S107</f>
        <v>0</v>
      </c>
      <c r="U107" s="10" t="str">
        <f aca="false">IF(I107="","No",IF(AND(I107&gt;=Settings!$C$5,I107&lt;=Settings!$C$6),"Yes","No"))</f>
        <v>No</v>
      </c>
      <c r="V107" s="30" t="n">
        <f aca="false">IF(U107="Yes",N(J107)-T107,0)</f>
        <v>0</v>
      </c>
      <c r="W107" s="30" t="n">
        <f aca="false">IF(U107="Yes",0,N(F107))</f>
        <v>0</v>
      </c>
      <c r="X107" s="30" t="n">
        <f aca="false">IF(U107="Yes",0,S107)</f>
        <v>0</v>
      </c>
      <c r="Y107" s="30" t="n">
        <f aca="false">W107-X107</f>
        <v>0</v>
      </c>
      <c r="Z107" s="19" t="n">
        <f aca="false">IF(P107=0,0,Settings!$C$6-E107+1)</f>
        <v>0</v>
      </c>
      <c r="AA107" s="30" t="n">
        <f aca="false">IF(AND(P107&gt;0,Z107&gt;=180),P107,0)</f>
        <v>0</v>
      </c>
      <c r="AB107" s="30" t="n">
        <f aca="false">IF(AND(P107&gt;0,Z107&lt;180),P107,0)</f>
        <v>0</v>
      </c>
      <c r="AC107" s="30" t="n">
        <f aca="false">IF(U107="Yes",N(J107),0)</f>
        <v>0</v>
      </c>
      <c r="AD107" s="10" t="str">
        <f aca="false">IF(A107="","",IF(AND(C107&lt;&gt;"",K107=0),"Class not in Asset Classes",IF(AND(H107&lt;&gt;"SLM",H107&lt;&gt;"WDV"),"Pick SLM or WDV",IF(E107&gt;Settings!$C$6,"Put to use after year end",IF(AND(I107&lt;&gt;"",I107&lt;Settings!$C$5),"Sold before this year - remove",IF(N(G107)&gt;N(F107),"Opening depreciation &gt; cost","OK"))))))</f>
        <v/>
      </c>
    </row>
    <row r="108" customFormat="false" ht="15" hidden="false" customHeight="false" outlineLevel="0" collapsed="false">
      <c r="A108" s="8"/>
      <c r="B108" s="8"/>
      <c r="C108" s="8"/>
      <c r="D108" s="8"/>
      <c r="E108" s="17"/>
      <c r="F108" s="27"/>
      <c r="G108" s="27"/>
      <c r="H108" s="8"/>
      <c r="I108" s="17"/>
      <c r="J108" s="27"/>
      <c r="K108" s="28" t="n">
        <f aca="false">IF(C108="",0,IFERROR(INDEX('Asset Classes'!$B$6:$B$20,MATCH(C108,'Asset Classes'!$A$6:$A$20,0)),0))</f>
        <v>0</v>
      </c>
      <c r="L108" s="29" t="n">
        <f aca="false">IF(C108="",0,IFERROR(INDEX('Asset Classes'!$C$6:$C$20,MATCH(C108,'Asset Classes'!$A$6:$A$20,0)),0))</f>
        <v>0</v>
      </c>
      <c r="M108" s="11" t="str">
        <f aca="false">IF(C108="","",IFERROR(INDEX('Asset Classes'!$D$6:$D$20,MATCH(C108,'Asset Classes'!$A$6:$A$20,0)),0))</f>
        <v/>
      </c>
      <c r="N108" s="30" t="n">
        <f aca="false">N(F108)*Settings!$C$8</f>
        <v>0</v>
      </c>
      <c r="O108" s="30" t="n">
        <f aca="false">IF(N(F108)=0,0,IF(E108&lt;Settings!$C$5,F108-N(G108),0))</f>
        <v>0</v>
      </c>
      <c r="P108" s="30" t="n">
        <f aca="false">IF(N(F108)=0,0,IF(AND(E108&gt;=Settings!$C$5,E108&lt;=Settings!$C$6),F108,0))</f>
        <v>0</v>
      </c>
      <c r="Q108" s="19" t="n">
        <f aca="false">IF(OR(N(F108)=0,K108=0),0,MAX(0,MIN(IF(I108="",Settings!$C$6,I108),Settings!$C$6,EDATE(E108,K108*12)-1)-MAX(E108,Settings!$C$5)+1))</f>
        <v>0</v>
      </c>
      <c r="R108" s="30" t="n">
        <f aca="false">IF(OR(N(F108)=0,K108=0),0,MIN(MAX(0,F108-N(G108)-N108),IF(H108="WDV",(F108-N(G108))*L108,(F108-N108)/K108)*Q108/Settings!$C$7))</f>
        <v>0</v>
      </c>
      <c r="S108" s="30" t="n">
        <f aca="false">N(G108)+R108</f>
        <v>0</v>
      </c>
      <c r="T108" s="30" t="n">
        <f aca="false">N(F108)-S108</f>
        <v>0</v>
      </c>
      <c r="U108" s="10" t="str">
        <f aca="false">IF(I108="","No",IF(AND(I108&gt;=Settings!$C$5,I108&lt;=Settings!$C$6),"Yes","No"))</f>
        <v>No</v>
      </c>
      <c r="V108" s="30" t="n">
        <f aca="false">IF(U108="Yes",N(J108)-T108,0)</f>
        <v>0</v>
      </c>
      <c r="W108" s="30" t="n">
        <f aca="false">IF(U108="Yes",0,N(F108))</f>
        <v>0</v>
      </c>
      <c r="X108" s="30" t="n">
        <f aca="false">IF(U108="Yes",0,S108)</f>
        <v>0</v>
      </c>
      <c r="Y108" s="30" t="n">
        <f aca="false">W108-X108</f>
        <v>0</v>
      </c>
      <c r="Z108" s="19" t="n">
        <f aca="false">IF(P108=0,0,Settings!$C$6-E108+1)</f>
        <v>0</v>
      </c>
      <c r="AA108" s="30" t="n">
        <f aca="false">IF(AND(P108&gt;0,Z108&gt;=180),P108,0)</f>
        <v>0</v>
      </c>
      <c r="AB108" s="30" t="n">
        <f aca="false">IF(AND(P108&gt;0,Z108&lt;180),P108,0)</f>
        <v>0</v>
      </c>
      <c r="AC108" s="30" t="n">
        <f aca="false">IF(U108="Yes",N(J108),0)</f>
        <v>0</v>
      </c>
      <c r="AD108" s="10" t="str">
        <f aca="false">IF(A108="","",IF(AND(C108&lt;&gt;"",K108=0),"Class not in Asset Classes",IF(AND(H108&lt;&gt;"SLM",H108&lt;&gt;"WDV"),"Pick SLM or WDV",IF(E108&gt;Settings!$C$6,"Put to use after year end",IF(AND(I108&lt;&gt;"",I108&lt;Settings!$C$5),"Sold before this year - remove",IF(N(G108)&gt;N(F108),"Opening depreciation &gt; cost","OK"))))))</f>
        <v/>
      </c>
    </row>
    <row r="110" customFormat="false" ht="15" hidden="false" customHeight="false" outlineLevel="0" collapsed="false">
      <c r="A110" s="14" t="s">
        <v>132</v>
      </c>
      <c r="F110" s="31" t="n">
        <f aca="false">SUM(F9:F108)</f>
        <v>33500000</v>
      </c>
      <c r="G110" s="31" t="n">
        <f aca="false">SUM(G9:G108)</f>
        <v>5930644</v>
      </c>
      <c r="J110" s="31" t="n">
        <f aca="false">SUM(J9:J108)</f>
        <v>620000</v>
      </c>
      <c r="N110" s="31" t="n">
        <f aca="false">SUM(N9:N108)</f>
        <v>1675000</v>
      </c>
      <c r="O110" s="31" t="n">
        <f aca="false">SUM(O9:O108)</f>
        <v>21869356</v>
      </c>
      <c r="P110" s="31" t="n">
        <f aca="false">SUM(P9:P108)</f>
        <v>5700000</v>
      </c>
      <c r="R110" s="31" t="n">
        <f aca="false">SUM(R9:R108)</f>
        <v>1030670.20507337</v>
      </c>
      <c r="S110" s="31" t="n">
        <f aca="false">SUM(S9:S108)</f>
        <v>6961314.20507337</v>
      </c>
      <c r="T110" s="31" t="n">
        <f aca="false">SUM(T9:T108)</f>
        <v>26538685.7949266</v>
      </c>
      <c r="V110" s="31" t="n">
        <f aca="false">SUM(V9:V108)</f>
        <v>378692.126562264</v>
      </c>
      <c r="W110" s="31" t="n">
        <f aca="false">SUM(W9:W108)</f>
        <v>32000000</v>
      </c>
      <c r="X110" s="31" t="n">
        <f aca="false">SUM(X9:X108)</f>
        <v>5702622.07851111</v>
      </c>
      <c r="Y110" s="31" t="n">
        <f aca="false">SUM(Y9:Y108)</f>
        <v>26297377.9214889</v>
      </c>
      <c r="AA110" s="31" t="n">
        <f aca="false">SUM(AA9:AA108)</f>
        <v>1200000</v>
      </c>
      <c r="AB110" s="31" t="n">
        <f aca="false">SUM(AB9:AB108)</f>
        <v>4500000</v>
      </c>
      <c r="AC110" s="31" t="n">
        <f aca="false">SUM(AC9:AC108)</f>
        <v>620000</v>
      </c>
    </row>
  </sheetData>
  <conditionalFormatting sqref="AD9:AD108">
    <cfRule type="expression" priority="2" aboveAverage="0" equalAverage="0" bottom="0" percent="0" rank="0" text="" dxfId="0">
      <formula>AND(AD9&lt;&gt;"",AD9&lt;&gt;"OK")</formula>
    </cfRule>
  </conditionalFormatting>
  <dataValidations count="2">
    <dataValidation allowBlank="true" error="Pick a value from the list" errorStyle="stop" errorTitle="Invalid entry" operator="between" showDropDown="false" showErrorMessage="false" showInputMessage="false" sqref="H9:H108" type="list">
      <formula1>"SLM,WDV"</formula1>
      <formula2>0</formula2>
    </dataValidation>
    <dataValidation allowBlank="true" errorStyle="stop" operator="between" showDropDown="false" showErrorMessage="false" showInputMessage="false" sqref="C9:C108" type="list">
      <formula1>'Asset Classes'!$A$6:$A$20</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N1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4"/>
    <col collapsed="false" customWidth="true" hidden="false" outlineLevel="0" max="14" min="2" style="0" width="14"/>
  </cols>
  <sheetData>
    <row r="1" customFormat="false" ht="17.35" hidden="false" customHeight="false" outlineLevel="0" collapsed="false">
      <c r="A1" s="15" t="s">
        <v>133</v>
      </c>
    </row>
    <row r="2" customFormat="false" ht="15" hidden="false" customHeight="false" outlineLevel="0" collapsed="false">
      <c r="A2" s="16" t="s">
        <v>49</v>
      </c>
    </row>
    <row r="3" customFormat="false" ht="15" hidden="false" customHeight="false" outlineLevel="0" collapsed="false">
      <c r="A3" s="2" t="s">
        <v>134</v>
      </c>
    </row>
    <row r="5" customFormat="false" ht="57.75" hidden="false" customHeight="true" outlineLevel="0" collapsed="false">
      <c r="A5" s="23" t="s">
        <v>135</v>
      </c>
      <c r="B5" s="23" t="s">
        <v>136</v>
      </c>
      <c r="C5" s="23" t="s">
        <v>137</v>
      </c>
      <c r="D5" s="23" t="s">
        <v>138</v>
      </c>
      <c r="E5" s="23" t="s">
        <v>139</v>
      </c>
      <c r="F5" s="23" t="s">
        <v>140</v>
      </c>
      <c r="G5" s="23" t="s">
        <v>141</v>
      </c>
      <c r="H5" s="23" t="s">
        <v>142</v>
      </c>
      <c r="I5" s="23" t="s">
        <v>143</v>
      </c>
      <c r="J5" s="23" t="s">
        <v>144</v>
      </c>
      <c r="K5" s="23" t="s">
        <v>145</v>
      </c>
      <c r="L5" s="23" t="s">
        <v>146</v>
      </c>
      <c r="M5" s="23" t="s">
        <v>147</v>
      </c>
      <c r="N5" s="23" t="s">
        <v>148</v>
      </c>
    </row>
    <row r="6" customFormat="false" ht="15" hidden="false" customHeight="false" outlineLevel="0" collapsed="false">
      <c r="A6" s="8" t="s">
        <v>64</v>
      </c>
      <c r="B6" s="20" t="n">
        <v>0.1</v>
      </c>
      <c r="C6" s="27" t="n">
        <v>15000000</v>
      </c>
      <c r="D6" s="32" t="n">
        <f aca="false">IF(A6="",0,SUMIFS(FAR!$AA$9:$AA$108,FAR!$M$9:$M$108,A6))</f>
        <v>0</v>
      </c>
      <c r="E6" s="32" t="n">
        <f aca="false">IF(A6="",0,SUMIFS(FAR!$AB$9:$AB$108,FAR!$M$9:$M$108,A6))</f>
        <v>0</v>
      </c>
      <c r="F6" s="32" t="n">
        <f aca="false">IF(A6="",0,SUMIFS(FAR!$AC$9:$AC$108,FAR!$M$9:$M$108,A6))</f>
        <v>0</v>
      </c>
      <c r="G6" s="8" t="s">
        <v>149</v>
      </c>
      <c r="H6" s="30" t="n">
        <f aca="false">N(C6)+D6+E6-F6</f>
        <v>15000000</v>
      </c>
      <c r="I6" s="30" t="n">
        <f aca="false">IF(G6="Yes",0,N(B6)*MAX(0,N(C6)+D6-F6))</f>
        <v>1500000</v>
      </c>
      <c r="J6" s="30" t="n">
        <f aca="false">IF(G6="Yes",0,N(B6)/2*MAX(0,E6-MAX(0,F6-N(C6)-D6)))</f>
        <v>0</v>
      </c>
      <c r="K6" s="33" t="n">
        <f aca="false">I6+J6</f>
        <v>1500000</v>
      </c>
      <c r="L6" s="30" t="n">
        <f aca="false">MAX(0,-H6)</f>
        <v>0</v>
      </c>
      <c r="M6" s="30" t="n">
        <f aca="false">IF(AND(G6="Yes",H6&gt;0),H6,0)</f>
        <v>0</v>
      </c>
      <c r="N6" s="33" t="n">
        <f aca="false">IF(G6="Yes",0,MAX(0,H6)-K6)</f>
        <v>13500000</v>
      </c>
    </row>
    <row r="7" customFormat="false" ht="15" hidden="false" customHeight="false" outlineLevel="0" collapsed="false">
      <c r="A7" s="8" t="s">
        <v>69</v>
      </c>
      <c r="B7" s="20" t="n">
        <v>0.1</v>
      </c>
      <c r="C7" s="27" t="n">
        <v>500000</v>
      </c>
      <c r="D7" s="32" t="n">
        <f aca="false">IF(A7="",0,SUMIFS(FAR!$AA$9:$AA$108,FAR!$M$9:$M$108,A7))</f>
        <v>0</v>
      </c>
      <c r="E7" s="32" t="n">
        <f aca="false">IF(A7="",0,SUMIFS(FAR!$AB$9:$AB$108,FAR!$M$9:$M$108,A7))</f>
        <v>0</v>
      </c>
      <c r="F7" s="32" t="n">
        <f aca="false">IF(A7="",0,SUMIFS(FAR!$AC$9:$AC$108,FAR!$M$9:$M$108,A7))</f>
        <v>0</v>
      </c>
      <c r="G7" s="8" t="s">
        <v>149</v>
      </c>
      <c r="H7" s="30" t="n">
        <f aca="false">N(C7)+D7+E7-F7</f>
        <v>500000</v>
      </c>
      <c r="I7" s="30" t="n">
        <f aca="false">IF(G7="Yes",0,N(B7)*MAX(0,N(C7)+D7-F7))</f>
        <v>50000</v>
      </c>
      <c r="J7" s="30" t="n">
        <f aca="false">IF(G7="Yes",0,N(B7)/2*MAX(0,E7-MAX(0,F7-N(C7)-D7)))</f>
        <v>0</v>
      </c>
      <c r="K7" s="33" t="n">
        <f aca="false">I7+J7</f>
        <v>50000</v>
      </c>
      <c r="L7" s="30" t="n">
        <f aca="false">MAX(0,-H7)</f>
        <v>0</v>
      </c>
      <c r="M7" s="30" t="n">
        <f aca="false">IF(AND(G7="Yes",H7&gt;0),H7,0)</f>
        <v>0</v>
      </c>
      <c r="N7" s="33" t="n">
        <f aca="false">IF(G7="Yes",0,MAX(0,H7)-K7)</f>
        <v>450000</v>
      </c>
    </row>
    <row r="8" customFormat="false" ht="15" hidden="false" customHeight="false" outlineLevel="0" collapsed="false">
      <c r="A8" s="8" t="s">
        <v>67</v>
      </c>
      <c r="B8" s="20" t="n">
        <v>0.15</v>
      </c>
      <c r="C8" s="27" t="n">
        <v>800000</v>
      </c>
      <c r="D8" s="32" t="n">
        <f aca="false">IF(A8="",0,SUMIFS(FAR!$AA$9:$AA$108,FAR!$M$9:$M$108,A8))</f>
        <v>400000</v>
      </c>
      <c r="E8" s="32" t="n">
        <f aca="false">IF(A8="",0,SUMIFS(FAR!$AB$9:$AB$108,FAR!$M$9:$M$108,A8))</f>
        <v>3000000</v>
      </c>
      <c r="F8" s="32" t="n">
        <f aca="false">IF(A8="",0,SUMIFS(FAR!$AC$9:$AC$108,FAR!$M$9:$M$108,A8))</f>
        <v>600000</v>
      </c>
      <c r="G8" s="8" t="s">
        <v>149</v>
      </c>
      <c r="H8" s="30" t="n">
        <f aca="false">N(C8)+D8+E8-F8</f>
        <v>3600000</v>
      </c>
      <c r="I8" s="30" t="n">
        <f aca="false">IF(G8="Yes",0,N(B8)*MAX(0,N(C8)+D8-F8))</f>
        <v>90000</v>
      </c>
      <c r="J8" s="30" t="n">
        <f aca="false">IF(G8="Yes",0,N(B8)/2*MAX(0,E8-MAX(0,F8-N(C8)-D8)))</f>
        <v>225000</v>
      </c>
      <c r="K8" s="33" t="n">
        <f aca="false">I8+J8</f>
        <v>315000</v>
      </c>
      <c r="L8" s="30" t="n">
        <f aca="false">MAX(0,-H8)</f>
        <v>0</v>
      </c>
      <c r="M8" s="30" t="n">
        <f aca="false">IF(AND(G8="Yes",H8&gt;0),H8,0)</f>
        <v>0</v>
      </c>
      <c r="N8" s="33" t="n">
        <f aca="false">IF(G8="Yes",0,MAX(0,H8)-K8)</f>
        <v>3285000</v>
      </c>
    </row>
    <row r="9" customFormat="false" ht="15" hidden="false" customHeight="false" outlineLevel="0" collapsed="false">
      <c r="A9" s="8" t="s">
        <v>73</v>
      </c>
      <c r="B9" s="20" t="n">
        <v>0.4</v>
      </c>
      <c r="C9" s="27" t="n">
        <v>200000</v>
      </c>
      <c r="D9" s="32" t="n">
        <f aca="false">IF(A9="",0,SUMIFS(FAR!$AA$9:$AA$108,FAR!$M$9:$M$108,A9))</f>
        <v>800000</v>
      </c>
      <c r="E9" s="32" t="n">
        <f aca="false">IF(A9="",0,SUMIFS(FAR!$AB$9:$AB$108,FAR!$M$9:$M$108,A9))</f>
        <v>1500000</v>
      </c>
      <c r="F9" s="32" t="n">
        <f aca="false">IF(A9="",0,SUMIFS(FAR!$AC$9:$AC$108,FAR!$M$9:$M$108,A9))</f>
        <v>20000</v>
      </c>
      <c r="G9" s="8" t="s">
        <v>149</v>
      </c>
      <c r="H9" s="30" t="n">
        <f aca="false">N(C9)+D9+E9-F9</f>
        <v>2480000</v>
      </c>
      <c r="I9" s="30" t="n">
        <f aca="false">IF(G9="Yes",0,N(B9)*MAX(0,N(C9)+D9-F9))</f>
        <v>392000</v>
      </c>
      <c r="J9" s="30" t="n">
        <f aca="false">IF(G9="Yes",0,N(B9)/2*MAX(0,E9-MAX(0,F9-N(C9)-D9)))</f>
        <v>300000</v>
      </c>
      <c r="K9" s="33" t="n">
        <f aca="false">I9+J9</f>
        <v>692000</v>
      </c>
      <c r="L9" s="30" t="n">
        <f aca="false">MAX(0,-H9)</f>
        <v>0</v>
      </c>
      <c r="M9" s="30" t="n">
        <f aca="false">IF(AND(G9="Yes",H9&gt;0),H9,0)</f>
        <v>0</v>
      </c>
      <c r="N9" s="33" t="n">
        <f aca="false">IF(G9="Yes",0,MAX(0,H9)-K9)</f>
        <v>1788000</v>
      </c>
    </row>
    <row r="10" customFormat="false" ht="15" hidden="false" customHeight="false" outlineLevel="0" collapsed="false">
      <c r="A10" s="8"/>
      <c r="B10" s="20"/>
      <c r="C10" s="27"/>
      <c r="D10" s="32" t="n">
        <f aca="false">IF(A10="",0,SUMIFS(FAR!$AA$9:$AA$108,FAR!$M$9:$M$108,A10))</f>
        <v>0</v>
      </c>
      <c r="E10" s="32" t="n">
        <f aca="false">IF(A10="",0,SUMIFS(FAR!$AB$9:$AB$108,FAR!$M$9:$M$108,A10))</f>
        <v>0</v>
      </c>
      <c r="F10" s="32" t="n">
        <f aca="false">IF(A10="",0,SUMIFS(FAR!$AC$9:$AC$108,FAR!$M$9:$M$108,A10))</f>
        <v>0</v>
      </c>
      <c r="G10" s="8"/>
      <c r="H10" s="30" t="n">
        <f aca="false">N(C10)+D10+E10-F10</f>
        <v>0</v>
      </c>
      <c r="I10" s="30" t="n">
        <f aca="false">IF(G10="Yes",0,N(B10)*MAX(0,N(C10)+D10-F10))</f>
        <v>0</v>
      </c>
      <c r="J10" s="30" t="n">
        <f aca="false">IF(G10="Yes",0,N(B10)/2*MAX(0,E10-MAX(0,F10-N(C10)-D10)))</f>
        <v>0</v>
      </c>
      <c r="K10" s="33" t="n">
        <f aca="false">I10+J10</f>
        <v>0</v>
      </c>
      <c r="L10" s="30" t="n">
        <f aca="false">MAX(0,-H10)</f>
        <v>-0</v>
      </c>
      <c r="M10" s="30" t="n">
        <f aca="false">IF(AND(G10="Yes",H10&gt;0),H10,0)</f>
        <v>0</v>
      </c>
      <c r="N10" s="33" t="n">
        <f aca="false">IF(G10="Yes",0,MAX(0,H10)-K10)</f>
        <v>0</v>
      </c>
    </row>
    <row r="11" customFormat="false" ht="15" hidden="false" customHeight="false" outlineLevel="0" collapsed="false">
      <c r="A11" s="8"/>
      <c r="B11" s="20"/>
      <c r="C11" s="27"/>
      <c r="D11" s="32" t="n">
        <f aca="false">IF(A11="",0,SUMIFS(FAR!$AA$9:$AA$108,FAR!$M$9:$M$108,A11))</f>
        <v>0</v>
      </c>
      <c r="E11" s="32" t="n">
        <f aca="false">IF(A11="",0,SUMIFS(FAR!$AB$9:$AB$108,FAR!$M$9:$M$108,A11))</f>
        <v>0</v>
      </c>
      <c r="F11" s="32" t="n">
        <f aca="false">IF(A11="",0,SUMIFS(FAR!$AC$9:$AC$108,FAR!$M$9:$M$108,A11))</f>
        <v>0</v>
      </c>
      <c r="G11" s="8"/>
      <c r="H11" s="30" t="n">
        <f aca="false">N(C11)+D11+E11-F11</f>
        <v>0</v>
      </c>
      <c r="I11" s="30" t="n">
        <f aca="false">IF(G11="Yes",0,N(B11)*MAX(0,N(C11)+D11-F11))</f>
        <v>0</v>
      </c>
      <c r="J11" s="30" t="n">
        <f aca="false">IF(G11="Yes",0,N(B11)/2*MAX(0,E11-MAX(0,F11-N(C11)-D11)))</f>
        <v>0</v>
      </c>
      <c r="K11" s="33" t="n">
        <f aca="false">I11+J11</f>
        <v>0</v>
      </c>
      <c r="L11" s="30" t="n">
        <f aca="false">MAX(0,-H11)</f>
        <v>-0</v>
      </c>
      <c r="M11" s="30" t="n">
        <f aca="false">IF(AND(G11="Yes",H11&gt;0),H11,0)</f>
        <v>0</v>
      </c>
      <c r="N11" s="33" t="n">
        <f aca="false">IF(G11="Yes",0,MAX(0,H11)-K11)</f>
        <v>0</v>
      </c>
    </row>
    <row r="12" customFormat="false" ht="15" hidden="false" customHeight="false" outlineLevel="0" collapsed="false">
      <c r="A12" s="8"/>
      <c r="B12" s="20"/>
      <c r="C12" s="27"/>
      <c r="D12" s="32" t="n">
        <f aca="false">IF(A12="",0,SUMIFS(FAR!$AA$9:$AA$108,FAR!$M$9:$M$108,A12))</f>
        <v>0</v>
      </c>
      <c r="E12" s="32" t="n">
        <f aca="false">IF(A12="",0,SUMIFS(FAR!$AB$9:$AB$108,FAR!$M$9:$M$108,A12))</f>
        <v>0</v>
      </c>
      <c r="F12" s="32" t="n">
        <f aca="false">IF(A12="",0,SUMIFS(FAR!$AC$9:$AC$108,FAR!$M$9:$M$108,A12))</f>
        <v>0</v>
      </c>
      <c r="G12" s="8"/>
      <c r="H12" s="30" t="n">
        <f aca="false">N(C12)+D12+E12-F12</f>
        <v>0</v>
      </c>
      <c r="I12" s="30" t="n">
        <f aca="false">IF(G12="Yes",0,N(B12)*MAX(0,N(C12)+D12-F12))</f>
        <v>0</v>
      </c>
      <c r="J12" s="30" t="n">
        <f aca="false">IF(G12="Yes",0,N(B12)/2*MAX(0,E12-MAX(0,F12-N(C12)-D12)))</f>
        <v>0</v>
      </c>
      <c r="K12" s="33" t="n">
        <f aca="false">I12+J12</f>
        <v>0</v>
      </c>
      <c r="L12" s="30" t="n">
        <f aca="false">MAX(0,-H12)</f>
        <v>-0</v>
      </c>
      <c r="M12" s="30" t="n">
        <f aca="false">IF(AND(G12="Yes",H12&gt;0),H12,0)</f>
        <v>0</v>
      </c>
      <c r="N12" s="33" t="n">
        <f aca="false">IF(G12="Yes",0,MAX(0,H12)-K12)</f>
        <v>0</v>
      </c>
    </row>
    <row r="13" customFormat="false" ht="15" hidden="false" customHeight="false" outlineLevel="0" collapsed="false">
      <c r="A13" s="8"/>
      <c r="B13" s="20"/>
      <c r="C13" s="27"/>
      <c r="D13" s="32" t="n">
        <f aca="false">IF(A13="",0,SUMIFS(FAR!$AA$9:$AA$108,FAR!$M$9:$M$108,A13))</f>
        <v>0</v>
      </c>
      <c r="E13" s="32" t="n">
        <f aca="false">IF(A13="",0,SUMIFS(FAR!$AB$9:$AB$108,FAR!$M$9:$M$108,A13))</f>
        <v>0</v>
      </c>
      <c r="F13" s="32" t="n">
        <f aca="false">IF(A13="",0,SUMIFS(FAR!$AC$9:$AC$108,FAR!$M$9:$M$108,A13))</f>
        <v>0</v>
      </c>
      <c r="G13" s="8"/>
      <c r="H13" s="30" t="n">
        <f aca="false">N(C13)+D13+E13-F13</f>
        <v>0</v>
      </c>
      <c r="I13" s="30" t="n">
        <f aca="false">IF(G13="Yes",0,N(B13)*MAX(0,N(C13)+D13-F13))</f>
        <v>0</v>
      </c>
      <c r="J13" s="30" t="n">
        <f aca="false">IF(G13="Yes",0,N(B13)/2*MAX(0,E13-MAX(0,F13-N(C13)-D13)))</f>
        <v>0</v>
      </c>
      <c r="K13" s="33" t="n">
        <f aca="false">I13+J13</f>
        <v>0</v>
      </c>
      <c r="L13" s="30" t="n">
        <f aca="false">MAX(0,-H13)</f>
        <v>-0</v>
      </c>
      <c r="M13" s="30" t="n">
        <f aca="false">IF(AND(G13="Yes",H13&gt;0),H13,0)</f>
        <v>0</v>
      </c>
      <c r="N13" s="33" t="n">
        <f aca="false">IF(G13="Yes",0,MAX(0,H13)-K13)</f>
        <v>0</v>
      </c>
    </row>
    <row r="14" customFormat="false" ht="15" hidden="false" customHeight="false" outlineLevel="0" collapsed="false">
      <c r="A14" s="14" t="s">
        <v>132</v>
      </c>
      <c r="C14" s="31" t="n">
        <f aca="false">SUM(C6:C13)</f>
        <v>16500000</v>
      </c>
      <c r="D14" s="31" t="n">
        <f aca="false">SUM(D6:D13)</f>
        <v>1200000</v>
      </c>
      <c r="E14" s="31" t="n">
        <f aca="false">SUM(E6:E13)</f>
        <v>4500000</v>
      </c>
      <c r="F14" s="31" t="n">
        <f aca="false">SUM(F6:F13)</f>
        <v>620000</v>
      </c>
      <c r="H14" s="31" t="n">
        <f aca="false">SUM(H6:H13)</f>
        <v>21580000</v>
      </c>
      <c r="I14" s="31" t="n">
        <f aca="false">SUM(I6:I13)</f>
        <v>2032000</v>
      </c>
      <c r="J14" s="31" t="n">
        <f aca="false">SUM(J6:J13)</f>
        <v>525000</v>
      </c>
      <c r="K14" s="31" t="n">
        <f aca="false">SUM(K6:K13)</f>
        <v>2557000</v>
      </c>
      <c r="L14" s="31" t="n">
        <f aca="false">SUM(L6:L13)</f>
        <v>0</v>
      </c>
      <c r="M14" s="31" t="n">
        <f aca="false">SUM(M6:M13)</f>
        <v>0</v>
      </c>
      <c r="N14" s="31" t="n">
        <f aca="false">SUM(N6:N13)</f>
        <v>19023000</v>
      </c>
    </row>
    <row r="16" customFormat="false" ht="15" hidden="false" customHeight="false" outlineLevel="0" collapsed="false">
      <c r="A16" s="22" t="s">
        <v>150</v>
      </c>
    </row>
    <row r="17" customFormat="false" ht="15" hidden="false" customHeight="false" outlineLevel="0" collapsed="false">
      <c r="A17" s="22" t="s">
        <v>151</v>
      </c>
    </row>
  </sheetData>
  <dataValidations count="1">
    <dataValidation allowBlank="true" error="Pick a value from the list" errorStyle="stop" errorTitle="Invalid entry" operator="between" showDropDown="false" showErrorMessage="false" showInputMessage="false" sqref="G6:G13" type="list">
      <formula1>"Yes,No"</formula1>
      <formula2>0</formula2>
    </dataValidation>
  </dataValidations>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L39"/>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0"/>
    <col collapsed="false" customWidth="true" hidden="false" outlineLevel="0" max="12" min="2" style="0" width="14"/>
  </cols>
  <sheetData>
    <row r="1" customFormat="false" ht="17.35" hidden="false" customHeight="false" outlineLevel="0" collapsed="false">
      <c r="A1" s="15" t="s">
        <v>152</v>
      </c>
    </row>
    <row r="2" customFormat="false" ht="15" hidden="false" customHeight="false" outlineLevel="0" collapsed="false">
      <c r="A2" s="16" t="s">
        <v>49</v>
      </c>
    </row>
    <row r="5" customFormat="false" ht="43.5" hidden="false" customHeight="true" outlineLevel="0" collapsed="false">
      <c r="A5" s="23" t="s">
        <v>59</v>
      </c>
      <c r="B5" s="23" t="s">
        <v>153</v>
      </c>
      <c r="C5" s="23" t="s">
        <v>154</v>
      </c>
      <c r="D5" s="23" t="s">
        <v>155</v>
      </c>
      <c r="E5" s="23" t="s">
        <v>156</v>
      </c>
      <c r="F5" s="23" t="s">
        <v>157</v>
      </c>
      <c r="G5" s="23" t="s">
        <v>158</v>
      </c>
      <c r="H5" s="23" t="s">
        <v>159</v>
      </c>
      <c r="I5" s="23" t="s">
        <v>160</v>
      </c>
      <c r="J5" s="23" t="s">
        <v>161</v>
      </c>
      <c r="K5" s="23" t="s">
        <v>162</v>
      </c>
      <c r="L5" s="23" t="s">
        <v>163</v>
      </c>
    </row>
    <row r="6" customFormat="false" ht="15" hidden="false" customHeight="false" outlineLevel="0" collapsed="false">
      <c r="A6" s="11" t="str">
        <f aca="false">IF('Asset Classes'!A6="","",'Asset Classes'!A6)</f>
        <v>Buildings (other than factory)</v>
      </c>
      <c r="B6" s="30" t="n">
        <f aca="false">IF($A6="",0,SUMIFS(FAR!$F$9:$F$108,FAR!$C$9:$C$108,$A6,FAR!$E$9:$E$108,"&lt;"&amp;Settings!$C$5))</f>
        <v>25000000</v>
      </c>
      <c r="C6" s="30" t="n">
        <f aca="false">IF($A6="",0,SUMIFS(FAR!$P$9:$P$108,FAR!$C$9:$C$108,$A6))</f>
        <v>0</v>
      </c>
      <c r="D6" s="30" t="n">
        <f aca="false">IF($A6="",0,SUMIFS(FAR!$F$9:$F$108,FAR!$C$9:$C$108,$A6,FAR!$U$9:$U$108,"Yes"))</f>
        <v>0</v>
      </c>
      <c r="E6" s="30" t="n">
        <f aca="false">B6+C6-D6</f>
        <v>25000000</v>
      </c>
      <c r="F6" s="30" t="n">
        <f aca="false">IF($A6="",0,SUMIFS(FAR!$G$9:$G$108,FAR!$C$9:$C$108,$A6))</f>
        <v>3958333</v>
      </c>
      <c r="G6" s="30" t="n">
        <f aca="false">IF($A6="",0,SUMIFS(FAR!$R$9:$R$108,FAR!$C$9:$C$108,$A6))</f>
        <v>395833.333333333</v>
      </c>
      <c r="H6" s="30" t="n">
        <f aca="false">IF($A6="",0,SUMIFS(FAR!$S$9:$S$108,FAR!$C$9:$C$108,$A6,FAR!$U$9:$U$108,"Yes"))</f>
        <v>0</v>
      </c>
      <c r="I6" s="30" t="n">
        <f aca="false">F6+G6-H6</f>
        <v>4354166.33333333</v>
      </c>
      <c r="J6" s="30" t="n">
        <f aca="false">B6-F6</f>
        <v>21041667</v>
      </c>
      <c r="K6" s="30" t="n">
        <f aca="false">E6-I6</f>
        <v>20645833.6666667</v>
      </c>
      <c r="L6" s="30" t="n">
        <f aca="false">IF($A6="",0,SUMIFS(FAR!$V$9:$V$108,FAR!$C$9:$C$108,$A6))</f>
        <v>0</v>
      </c>
    </row>
    <row r="7" customFormat="false" ht="15" hidden="false" customHeight="false" outlineLevel="0" collapsed="false">
      <c r="A7" s="11" t="str">
        <f aca="false">IF('Asset Classes'!A7="","",'Asset Classes'!A7)</f>
        <v>Factory buildings</v>
      </c>
      <c r="B7" s="30" t="n">
        <f aca="false">IF($A7="",0,SUMIFS(FAR!$F$9:$F$108,FAR!$C$9:$C$108,$A7,FAR!$E$9:$E$108,"&lt;"&amp;Settings!$C$5))</f>
        <v>0</v>
      </c>
      <c r="C7" s="30" t="n">
        <f aca="false">IF($A7="",0,SUMIFS(FAR!$P$9:$P$108,FAR!$C$9:$C$108,$A7))</f>
        <v>0</v>
      </c>
      <c r="D7" s="30" t="n">
        <f aca="false">IF($A7="",0,SUMIFS(FAR!$F$9:$F$108,FAR!$C$9:$C$108,$A7,FAR!$U$9:$U$108,"Yes"))</f>
        <v>0</v>
      </c>
      <c r="E7" s="30" t="n">
        <f aca="false">B7+C7-D7</f>
        <v>0</v>
      </c>
      <c r="F7" s="30" t="n">
        <f aca="false">IF($A7="",0,SUMIFS(FAR!$G$9:$G$108,FAR!$C$9:$C$108,$A7))</f>
        <v>0</v>
      </c>
      <c r="G7" s="30" t="n">
        <f aca="false">IF($A7="",0,SUMIFS(FAR!$R$9:$R$108,FAR!$C$9:$C$108,$A7))</f>
        <v>0</v>
      </c>
      <c r="H7" s="30" t="n">
        <f aca="false">IF($A7="",0,SUMIFS(FAR!$S$9:$S$108,FAR!$C$9:$C$108,$A7,FAR!$U$9:$U$108,"Yes"))</f>
        <v>0</v>
      </c>
      <c r="I7" s="30" t="n">
        <f aca="false">F7+G7-H7</f>
        <v>0</v>
      </c>
      <c r="J7" s="30" t="n">
        <f aca="false">B7-F7</f>
        <v>0</v>
      </c>
      <c r="K7" s="30" t="n">
        <f aca="false">E7-I7</f>
        <v>0</v>
      </c>
      <c r="L7" s="30" t="n">
        <f aca="false">IF($A7="",0,SUMIFS(FAR!$V$9:$V$108,FAR!$C$9:$C$108,$A7))</f>
        <v>0</v>
      </c>
    </row>
    <row r="8" customFormat="false" ht="15" hidden="false" customHeight="false" outlineLevel="0" collapsed="false">
      <c r="A8" s="11" t="str">
        <f aca="false">IF('Asset Classes'!A8="","",'Asset Classes'!A8)</f>
        <v>Plant &amp; machinery</v>
      </c>
      <c r="B8" s="30" t="n">
        <f aca="false">IF($A8="",0,SUMIFS(FAR!$F$9:$F$108,FAR!$C$9:$C$108,$A8,FAR!$E$9:$E$108,"&lt;"&amp;Settings!$C$5))</f>
        <v>0</v>
      </c>
      <c r="C8" s="30" t="n">
        <f aca="false">IF($A8="",0,SUMIFS(FAR!$P$9:$P$108,FAR!$C$9:$C$108,$A8))</f>
        <v>3000000</v>
      </c>
      <c r="D8" s="30" t="n">
        <f aca="false">IF($A8="",0,SUMIFS(FAR!$F$9:$F$108,FAR!$C$9:$C$108,$A8,FAR!$U$9:$U$108,"Yes"))</f>
        <v>0</v>
      </c>
      <c r="E8" s="30" t="n">
        <f aca="false">B8+C8-D8</f>
        <v>3000000</v>
      </c>
      <c r="F8" s="30" t="n">
        <f aca="false">IF($A8="",0,SUMIFS(FAR!$G$9:$G$108,FAR!$C$9:$C$108,$A8))</f>
        <v>0</v>
      </c>
      <c r="G8" s="30" t="n">
        <f aca="false">IF($A8="",0,SUMIFS(FAR!$R$9:$R$108,FAR!$C$9:$C$108,$A8))</f>
        <v>92657.5342465754</v>
      </c>
      <c r="H8" s="30" t="n">
        <f aca="false">IF($A8="",0,SUMIFS(FAR!$S$9:$S$108,FAR!$C$9:$C$108,$A8,FAR!$U$9:$U$108,"Yes"))</f>
        <v>0</v>
      </c>
      <c r="I8" s="30" t="n">
        <f aca="false">F8+G8-H8</f>
        <v>92657.5342465754</v>
      </c>
      <c r="J8" s="30" t="n">
        <f aca="false">B8-F8</f>
        <v>0</v>
      </c>
      <c r="K8" s="30" t="n">
        <f aca="false">E8-I8</f>
        <v>2907342.46575342</v>
      </c>
      <c r="L8" s="30" t="n">
        <f aca="false">IF($A8="",0,SUMIFS(FAR!$V$9:$V$108,FAR!$C$9:$C$108,$A8))</f>
        <v>0</v>
      </c>
    </row>
    <row r="9" customFormat="false" ht="15" hidden="false" customHeight="false" outlineLevel="0" collapsed="false">
      <c r="A9" s="11" t="str">
        <f aca="false">IF('Asset Classes'!A9="","",'Asset Classes'!A9)</f>
        <v>Furniture &amp; fittings</v>
      </c>
      <c r="B9" s="30" t="n">
        <f aca="false">IF($A9="",0,SUMIFS(FAR!$F$9:$F$108,FAR!$C$9:$C$108,$A9,FAR!$E$9:$E$108,"&lt;"&amp;Settings!$C$5))</f>
        <v>1200000</v>
      </c>
      <c r="C9" s="30" t="n">
        <f aca="false">IF($A9="",0,SUMIFS(FAR!$P$9:$P$108,FAR!$C$9:$C$108,$A9))</f>
        <v>0</v>
      </c>
      <c r="D9" s="30" t="n">
        <f aca="false">IF($A9="",0,SUMIFS(FAR!$F$9:$F$108,FAR!$C$9:$C$108,$A9,FAR!$U$9:$U$108,"Yes"))</f>
        <v>0</v>
      </c>
      <c r="E9" s="30" t="n">
        <f aca="false">B9+C9-D9</f>
        <v>1200000</v>
      </c>
      <c r="F9" s="30" t="n">
        <f aca="false">IF($A9="",0,SUMIFS(FAR!$G$9:$G$108,FAR!$C$9:$C$108,$A9))</f>
        <v>660639</v>
      </c>
      <c r="G9" s="30" t="n">
        <f aca="false">IF($A9="",0,SUMIFS(FAR!$R$9:$R$108,FAR!$C$9:$C$108,$A9))</f>
        <v>114000</v>
      </c>
      <c r="H9" s="30" t="n">
        <f aca="false">IF($A9="",0,SUMIFS(FAR!$S$9:$S$108,FAR!$C$9:$C$108,$A9,FAR!$U$9:$U$108,"Yes"))</f>
        <v>0</v>
      </c>
      <c r="I9" s="30" t="n">
        <f aca="false">F9+G9-H9</f>
        <v>774639</v>
      </c>
      <c r="J9" s="30" t="n">
        <f aca="false">B9-F9</f>
        <v>539361</v>
      </c>
      <c r="K9" s="30" t="n">
        <f aca="false">E9-I9</f>
        <v>425361</v>
      </c>
      <c r="L9" s="30" t="n">
        <f aca="false">IF($A9="",0,SUMIFS(FAR!$V$9:$V$108,FAR!$C$9:$C$108,$A9))</f>
        <v>0</v>
      </c>
    </row>
    <row r="10" customFormat="false" ht="15" hidden="false" customHeight="false" outlineLevel="0" collapsed="false">
      <c r="A10" s="11" t="str">
        <f aca="false">IF('Asset Classes'!A10="","",'Asset Classes'!A10)</f>
        <v>Motor vehicles</v>
      </c>
      <c r="B10" s="30" t="n">
        <f aca="false">IF($A10="",0,SUMIFS(FAR!$F$9:$F$108,FAR!$C$9:$C$108,$A10,FAR!$E$9:$E$108,"&lt;"&amp;Settings!$C$5))</f>
        <v>1200000</v>
      </c>
      <c r="C10" s="30" t="n">
        <f aca="false">IF($A10="",0,SUMIFS(FAR!$P$9:$P$108,FAR!$C$9:$C$108,$A10))</f>
        <v>0</v>
      </c>
      <c r="D10" s="30" t="n">
        <f aca="false">IF($A10="",0,SUMIFS(FAR!$F$9:$F$108,FAR!$C$9:$C$108,$A10,FAR!$U$9:$U$108,"Yes"))</f>
        <v>1200000</v>
      </c>
      <c r="E10" s="30" t="n">
        <f aca="false">B10+C10-D10</f>
        <v>0</v>
      </c>
      <c r="F10" s="30" t="n">
        <f aca="false">IF($A10="",0,SUMIFS(FAR!$G$9:$G$108,FAR!$C$9:$C$108,$A10))</f>
        <v>931672</v>
      </c>
      <c r="G10" s="30" t="n">
        <f aca="false">IF($A10="",0,SUMIFS(FAR!$R$9:$R$108,FAR!$C$9:$C$108,$A10))</f>
        <v>42020.1265622641</v>
      </c>
      <c r="H10" s="30" t="n">
        <f aca="false">IF($A10="",0,SUMIFS(FAR!$S$9:$S$108,FAR!$C$9:$C$108,$A10,FAR!$U$9:$U$108,"Yes"))</f>
        <v>973692.126562264</v>
      </c>
      <c r="I10" s="30" t="n">
        <f aca="false">F10+G10-H10</f>
        <v>0</v>
      </c>
      <c r="J10" s="30" t="n">
        <f aca="false">B10-F10</f>
        <v>268328</v>
      </c>
      <c r="K10" s="30" t="n">
        <f aca="false">E10-I10</f>
        <v>0</v>
      </c>
      <c r="L10" s="30" t="n">
        <f aca="false">IF($A10="",0,SUMIFS(FAR!$V$9:$V$108,FAR!$C$9:$C$108,$A10))</f>
        <v>373692.126562264</v>
      </c>
    </row>
    <row r="11" customFormat="false" ht="15" hidden="false" customHeight="false" outlineLevel="0" collapsed="false">
      <c r="A11" s="11" t="str">
        <f aca="false">IF('Asset Classes'!A11="","",'Asset Classes'!A11)</f>
        <v>Office equipment</v>
      </c>
      <c r="B11" s="30" t="n">
        <f aca="false">IF($A11="",0,SUMIFS(FAR!$F$9:$F$108,FAR!$C$9:$C$108,$A11,FAR!$E$9:$E$108,"&lt;"&amp;Settings!$C$5))</f>
        <v>100000</v>
      </c>
      <c r="C11" s="30" t="n">
        <f aca="false">IF($A11="",0,SUMIFS(FAR!$P$9:$P$108,FAR!$C$9:$C$108,$A11))</f>
        <v>400000</v>
      </c>
      <c r="D11" s="30" t="n">
        <f aca="false">IF($A11="",0,SUMIFS(FAR!$F$9:$F$108,FAR!$C$9:$C$108,$A11,FAR!$U$9:$U$108,"Yes"))</f>
        <v>0</v>
      </c>
      <c r="E11" s="30" t="n">
        <f aca="false">B11+C11-D11</f>
        <v>500000</v>
      </c>
      <c r="F11" s="30" t="n">
        <f aca="false">IF($A11="",0,SUMIFS(FAR!$G$9:$G$108,FAR!$C$9:$C$108,$A11))</f>
        <v>95000</v>
      </c>
      <c r="G11" s="30" t="n">
        <f aca="false">IF($A11="",0,SUMIFS(FAR!$R$9:$R$108,FAR!$C$9:$C$108,$A11))</f>
        <v>37479.4520547945</v>
      </c>
      <c r="H11" s="30" t="n">
        <f aca="false">IF($A11="",0,SUMIFS(FAR!$S$9:$S$108,FAR!$C$9:$C$108,$A11,FAR!$U$9:$U$108,"Yes"))</f>
        <v>0</v>
      </c>
      <c r="I11" s="30" t="n">
        <f aca="false">F11+G11-H11</f>
        <v>132479.452054795</v>
      </c>
      <c r="J11" s="30" t="n">
        <f aca="false">B11-F11</f>
        <v>5000</v>
      </c>
      <c r="K11" s="30" t="n">
        <f aca="false">E11-I11</f>
        <v>367520.547945206</v>
      </c>
      <c r="L11" s="30" t="n">
        <f aca="false">IF($A11="",0,SUMIFS(FAR!$V$9:$V$108,FAR!$C$9:$C$108,$A11))</f>
        <v>0</v>
      </c>
    </row>
    <row r="12" customFormat="false" ht="15" hidden="false" customHeight="false" outlineLevel="0" collapsed="false">
      <c r="A12" s="11" t="str">
        <f aca="false">IF('Asset Classes'!A12="","",'Asset Classes'!A12)</f>
        <v>Computers (end-user devices)</v>
      </c>
      <c r="B12" s="30" t="n">
        <f aca="false">IF($A12="",0,SUMIFS(FAR!$F$9:$F$108,FAR!$C$9:$C$108,$A12,FAR!$E$9:$E$108,"&lt;"&amp;Settings!$C$5))</f>
        <v>300000</v>
      </c>
      <c r="C12" s="30" t="n">
        <f aca="false">IF($A12="",0,SUMIFS(FAR!$P$9:$P$108,FAR!$C$9:$C$108,$A12))</f>
        <v>800000</v>
      </c>
      <c r="D12" s="30" t="n">
        <f aca="false">IF($A12="",0,SUMIFS(FAR!$F$9:$F$108,FAR!$C$9:$C$108,$A12,FAR!$U$9:$U$108,"Yes"))</f>
        <v>300000</v>
      </c>
      <c r="E12" s="30" t="n">
        <f aca="false">B12+C12-D12</f>
        <v>800000</v>
      </c>
      <c r="F12" s="30" t="n">
        <f aca="false">IF($A12="",0,SUMIFS(FAR!$G$9:$G$108,FAR!$C$9:$C$108,$A12))</f>
        <v>285000</v>
      </c>
      <c r="G12" s="30" t="n">
        <f aca="false">IF($A12="",0,SUMIFS(FAR!$R$9:$R$108,FAR!$C$9:$C$108,$A12))</f>
        <v>183926.940639269</v>
      </c>
      <c r="H12" s="30" t="n">
        <f aca="false">IF($A12="",0,SUMIFS(FAR!$S$9:$S$108,FAR!$C$9:$C$108,$A12,FAR!$U$9:$U$108,"Yes"))</f>
        <v>285000</v>
      </c>
      <c r="I12" s="30" t="n">
        <f aca="false">F12+G12-H12</f>
        <v>183926.940639269</v>
      </c>
      <c r="J12" s="30" t="n">
        <f aca="false">B12-F12</f>
        <v>15000</v>
      </c>
      <c r="K12" s="30" t="n">
        <f aca="false">E12-I12</f>
        <v>616073.059360731</v>
      </c>
      <c r="L12" s="30" t="n">
        <f aca="false">IF($A12="",0,SUMIFS(FAR!$V$9:$V$108,FAR!$C$9:$C$108,$A12))</f>
        <v>5000</v>
      </c>
    </row>
    <row r="13" customFormat="false" ht="15" hidden="false" customHeight="false" outlineLevel="0" collapsed="false">
      <c r="A13" s="11" t="str">
        <f aca="false">IF('Asset Classes'!A13="","",'Asset Classes'!A13)</f>
        <v>Servers &amp; networks</v>
      </c>
      <c r="B13" s="30" t="n">
        <f aca="false">IF($A13="",0,SUMIFS(FAR!$F$9:$F$108,FAR!$C$9:$C$108,$A13,FAR!$E$9:$E$108,"&lt;"&amp;Settings!$C$5))</f>
        <v>0</v>
      </c>
      <c r="C13" s="30" t="n">
        <f aca="false">IF($A13="",0,SUMIFS(FAR!$P$9:$P$108,FAR!$C$9:$C$108,$A13))</f>
        <v>1500000</v>
      </c>
      <c r="D13" s="30" t="n">
        <f aca="false">IF($A13="",0,SUMIFS(FAR!$F$9:$F$108,FAR!$C$9:$C$108,$A13,FAR!$U$9:$U$108,"Yes"))</f>
        <v>0</v>
      </c>
      <c r="E13" s="30" t="n">
        <f aca="false">B13+C13-D13</f>
        <v>1500000</v>
      </c>
      <c r="F13" s="30" t="n">
        <f aca="false">IF($A13="",0,SUMIFS(FAR!$G$9:$G$108,FAR!$C$9:$C$108,$A13))</f>
        <v>0</v>
      </c>
      <c r="G13" s="30" t="n">
        <f aca="false">IF($A13="",0,SUMIFS(FAR!$R$9:$R$108,FAR!$C$9:$C$108,$A13))</f>
        <v>164752.818237133</v>
      </c>
      <c r="H13" s="30" t="n">
        <f aca="false">IF($A13="",0,SUMIFS(FAR!$S$9:$S$108,FAR!$C$9:$C$108,$A13,FAR!$U$9:$U$108,"Yes"))</f>
        <v>0</v>
      </c>
      <c r="I13" s="30" t="n">
        <f aca="false">F13+G13-H13</f>
        <v>164752.818237133</v>
      </c>
      <c r="J13" s="30" t="n">
        <f aca="false">B13-F13</f>
        <v>0</v>
      </c>
      <c r="K13" s="30" t="n">
        <f aca="false">E13-I13</f>
        <v>1335247.18176287</v>
      </c>
      <c r="L13" s="30" t="n">
        <f aca="false">IF($A13="",0,SUMIFS(FAR!$V$9:$V$108,FAR!$C$9:$C$108,$A13))</f>
        <v>0</v>
      </c>
    </row>
    <row r="14" customFormat="false" ht="15" hidden="false" customHeight="false" outlineLevel="0" collapsed="false">
      <c r="A14" s="11" t="str">
        <f aca="false">IF('Asset Classes'!A14="","",'Asset Classes'!A14)</f>
        <v/>
      </c>
      <c r="B14" s="30" t="n">
        <f aca="false">IF($A14="",0,SUMIFS(FAR!$F$9:$F$108,FAR!$C$9:$C$108,$A14,FAR!$E$9:$E$108,"&lt;"&amp;Settings!$C$5))</f>
        <v>0</v>
      </c>
      <c r="C14" s="30" t="n">
        <f aca="false">IF($A14="",0,SUMIFS(FAR!$P$9:$P$108,FAR!$C$9:$C$108,$A14))</f>
        <v>0</v>
      </c>
      <c r="D14" s="30" t="n">
        <f aca="false">IF($A14="",0,SUMIFS(FAR!$F$9:$F$108,FAR!$C$9:$C$108,$A14,FAR!$U$9:$U$108,"Yes"))</f>
        <v>0</v>
      </c>
      <c r="E14" s="30" t="n">
        <f aca="false">B14+C14-D14</f>
        <v>0</v>
      </c>
      <c r="F14" s="30" t="n">
        <f aca="false">IF($A14="",0,SUMIFS(FAR!$G$9:$G$108,FAR!$C$9:$C$108,$A14))</f>
        <v>0</v>
      </c>
      <c r="G14" s="30" t="n">
        <f aca="false">IF($A14="",0,SUMIFS(FAR!$R$9:$R$108,FAR!$C$9:$C$108,$A14))</f>
        <v>0</v>
      </c>
      <c r="H14" s="30" t="n">
        <f aca="false">IF($A14="",0,SUMIFS(FAR!$S$9:$S$108,FAR!$C$9:$C$108,$A14,FAR!$U$9:$U$108,"Yes"))</f>
        <v>0</v>
      </c>
      <c r="I14" s="30" t="n">
        <f aca="false">F14+G14-H14</f>
        <v>0</v>
      </c>
      <c r="J14" s="30" t="n">
        <f aca="false">B14-F14</f>
        <v>0</v>
      </c>
      <c r="K14" s="30" t="n">
        <f aca="false">E14-I14</f>
        <v>0</v>
      </c>
      <c r="L14" s="30" t="n">
        <f aca="false">IF($A14="",0,SUMIFS(FAR!$V$9:$V$108,FAR!$C$9:$C$108,$A14))</f>
        <v>0</v>
      </c>
    </row>
    <row r="15" customFormat="false" ht="15" hidden="false" customHeight="false" outlineLevel="0" collapsed="false">
      <c r="A15" s="11" t="str">
        <f aca="false">IF('Asset Classes'!A15="","",'Asset Classes'!A15)</f>
        <v/>
      </c>
      <c r="B15" s="30" t="n">
        <f aca="false">IF($A15="",0,SUMIFS(FAR!$F$9:$F$108,FAR!$C$9:$C$108,$A15,FAR!$E$9:$E$108,"&lt;"&amp;Settings!$C$5))</f>
        <v>0</v>
      </c>
      <c r="C15" s="30" t="n">
        <f aca="false">IF($A15="",0,SUMIFS(FAR!$P$9:$P$108,FAR!$C$9:$C$108,$A15))</f>
        <v>0</v>
      </c>
      <c r="D15" s="30" t="n">
        <f aca="false">IF($A15="",0,SUMIFS(FAR!$F$9:$F$108,FAR!$C$9:$C$108,$A15,FAR!$U$9:$U$108,"Yes"))</f>
        <v>0</v>
      </c>
      <c r="E15" s="30" t="n">
        <f aca="false">B15+C15-D15</f>
        <v>0</v>
      </c>
      <c r="F15" s="30" t="n">
        <f aca="false">IF($A15="",0,SUMIFS(FAR!$G$9:$G$108,FAR!$C$9:$C$108,$A15))</f>
        <v>0</v>
      </c>
      <c r="G15" s="30" t="n">
        <f aca="false">IF($A15="",0,SUMIFS(FAR!$R$9:$R$108,FAR!$C$9:$C$108,$A15))</f>
        <v>0</v>
      </c>
      <c r="H15" s="30" t="n">
        <f aca="false">IF($A15="",0,SUMIFS(FAR!$S$9:$S$108,FAR!$C$9:$C$108,$A15,FAR!$U$9:$U$108,"Yes"))</f>
        <v>0</v>
      </c>
      <c r="I15" s="30" t="n">
        <f aca="false">F15+G15-H15</f>
        <v>0</v>
      </c>
      <c r="J15" s="30" t="n">
        <f aca="false">B15-F15</f>
        <v>0</v>
      </c>
      <c r="K15" s="30" t="n">
        <f aca="false">E15-I15</f>
        <v>0</v>
      </c>
      <c r="L15" s="30" t="n">
        <f aca="false">IF($A15="",0,SUMIFS(FAR!$V$9:$V$108,FAR!$C$9:$C$108,$A15))</f>
        <v>0</v>
      </c>
    </row>
    <row r="16" customFormat="false" ht="15" hidden="false" customHeight="false" outlineLevel="0" collapsed="false">
      <c r="A16" s="11" t="str">
        <f aca="false">IF('Asset Classes'!A16="","",'Asset Classes'!A16)</f>
        <v/>
      </c>
      <c r="B16" s="30" t="n">
        <f aca="false">IF($A16="",0,SUMIFS(FAR!$F$9:$F$108,FAR!$C$9:$C$108,$A16,FAR!$E$9:$E$108,"&lt;"&amp;Settings!$C$5))</f>
        <v>0</v>
      </c>
      <c r="C16" s="30" t="n">
        <f aca="false">IF($A16="",0,SUMIFS(FAR!$P$9:$P$108,FAR!$C$9:$C$108,$A16))</f>
        <v>0</v>
      </c>
      <c r="D16" s="30" t="n">
        <f aca="false">IF($A16="",0,SUMIFS(FAR!$F$9:$F$108,FAR!$C$9:$C$108,$A16,FAR!$U$9:$U$108,"Yes"))</f>
        <v>0</v>
      </c>
      <c r="E16" s="30" t="n">
        <f aca="false">B16+C16-D16</f>
        <v>0</v>
      </c>
      <c r="F16" s="30" t="n">
        <f aca="false">IF($A16="",0,SUMIFS(FAR!$G$9:$G$108,FAR!$C$9:$C$108,$A16))</f>
        <v>0</v>
      </c>
      <c r="G16" s="30" t="n">
        <f aca="false">IF($A16="",0,SUMIFS(FAR!$R$9:$R$108,FAR!$C$9:$C$108,$A16))</f>
        <v>0</v>
      </c>
      <c r="H16" s="30" t="n">
        <f aca="false">IF($A16="",0,SUMIFS(FAR!$S$9:$S$108,FAR!$C$9:$C$108,$A16,FAR!$U$9:$U$108,"Yes"))</f>
        <v>0</v>
      </c>
      <c r="I16" s="30" t="n">
        <f aca="false">F16+G16-H16</f>
        <v>0</v>
      </c>
      <c r="J16" s="30" t="n">
        <f aca="false">B16-F16</f>
        <v>0</v>
      </c>
      <c r="K16" s="30" t="n">
        <f aca="false">E16-I16</f>
        <v>0</v>
      </c>
      <c r="L16" s="30" t="n">
        <f aca="false">IF($A16="",0,SUMIFS(FAR!$V$9:$V$108,FAR!$C$9:$C$108,$A16))</f>
        <v>0</v>
      </c>
    </row>
    <row r="17" customFormat="false" ht="15" hidden="false" customHeight="false" outlineLevel="0" collapsed="false">
      <c r="A17" s="11" t="str">
        <f aca="false">IF('Asset Classes'!A17="","",'Asset Classes'!A17)</f>
        <v/>
      </c>
      <c r="B17" s="30" t="n">
        <f aca="false">IF($A17="",0,SUMIFS(FAR!$F$9:$F$108,FAR!$C$9:$C$108,$A17,FAR!$E$9:$E$108,"&lt;"&amp;Settings!$C$5))</f>
        <v>0</v>
      </c>
      <c r="C17" s="30" t="n">
        <f aca="false">IF($A17="",0,SUMIFS(FAR!$P$9:$P$108,FAR!$C$9:$C$108,$A17))</f>
        <v>0</v>
      </c>
      <c r="D17" s="30" t="n">
        <f aca="false">IF($A17="",0,SUMIFS(FAR!$F$9:$F$108,FAR!$C$9:$C$108,$A17,FAR!$U$9:$U$108,"Yes"))</f>
        <v>0</v>
      </c>
      <c r="E17" s="30" t="n">
        <f aca="false">B17+C17-D17</f>
        <v>0</v>
      </c>
      <c r="F17" s="30" t="n">
        <f aca="false">IF($A17="",0,SUMIFS(FAR!$G$9:$G$108,FAR!$C$9:$C$108,$A17))</f>
        <v>0</v>
      </c>
      <c r="G17" s="30" t="n">
        <f aca="false">IF($A17="",0,SUMIFS(FAR!$R$9:$R$108,FAR!$C$9:$C$108,$A17))</f>
        <v>0</v>
      </c>
      <c r="H17" s="30" t="n">
        <f aca="false">IF($A17="",0,SUMIFS(FAR!$S$9:$S$108,FAR!$C$9:$C$108,$A17,FAR!$U$9:$U$108,"Yes"))</f>
        <v>0</v>
      </c>
      <c r="I17" s="30" t="n">
        <f aca="false">F17+G17-H17</f>
        <v>0</v>
      </c>
      <c r="J17" s="30" t="n">
        <f aca="false">B17-F17</f>
        <v>0</v>
      </c>
      <c r="K17" s="30" t="n">
        <f aca="false">E17-I17</f>
        <v>0</v>
      </c>
      <c r="L17" s="30" t="n">
        <f aca="false">IF($A17="",0,SUMIFS(FAR!$V$9:$V$108,FAR!$C$9:$C$108,$A17))</f>
        <v>0</v>
      </c>
    </row>
    <row r="18" customFormat="false" ht="15" hidden="false" customHeight="false" outlineLevel="0" collapsed="false">
      <c r="A18" s="11" t="str">
        <f aca="false">IF('Asset Classes'!A18="","",'Asset Classes'!A18)</f>
        <v/>
      </c>
      <c r="B18" s="30" t="n">
        <f aca="false">IF($A18="",0,SUMIFS(FAR!$F$9:$F$108,FAR!$C$9:$C$108,$A18,FAR!$E$9:$E$108,"&lt;"&amp;Settings!$C$5))</f>
        <v>0</v>
      </c>
      <c r="C18" s="30" t="n">
        <f aca="false">IF($A18="",0,SUMIFS(FAR!$P$9:$P$108,FAR!$C$9:$C$108,$A18))</f>
        <v>0</v>
      </c>
      <c r="D18" s="30" t="n">
        <f aca="false">IF($A18="",0,SUMIFS(FAR!$F$9:$F$108,FAR!$C$9:$C$108,$A18,FAR!$U$9:$U$108,"Yes"))</f>
        <v>0</v>
      </c>
      <c r="E18" s="30" t="n">
        <f aca="false">B18+C18-D18</f>
        <v>0</v>
      </c>
      <c r="F18" s="30" t="n">
        <f aca="false">IF($A18="",0,SUMIFS(FAR!$G$9:$G$108,FAR!$C$9:$C$108,$A18))</f>
        <v>0</v>
      </c>
      <c r="G18" s="30" t="n">
        <f aca="false">IF($A18="",0,SUMIFS(FAR!$R$9:$R$108,FAR!$C$9:$C$108,$A18))</f>
        <v>0</v>
      </c>
      <c r="H18" s="30" t="n">
        <f aca="false">IF($A18="",0,SUMIFS(FAR!$S$9:$S$108,FAR!$C$9:$C$108,$A18,FAR!$U$9:$U$108,"Yes"))</f>
        <v>0</v>
      </c>
      <c r="I18" s="30" t="n">
        <f aca="false">F18+G18-H18</f>
        <v>0</v>
      </c>
      <c r="J18" s="30" t="n">
        <f aca="false">B18-F18</f>
        <v>0</v>
      </c>
      <c r="K18" s="30" t="n">
        <f aca="false">E18-I18</f>
        <v>0</v>
      </c>
      <c r="L18" s="30" t="n">
        <f aca="false">IF($A18="",0,SUMIFS(FAR!$V$9:$V$108,FAR!$C$9:$C$108,$A18))</f>
        <v>0</v>
      </c>
    </row>
    <row r="19" customFormat="false" ht="15" hidden="false" customHeight="false" outlineLevel="0" collapsed="false">
      <c r="A19" s="11" t="str">
        <f aca="false">IF('Asset Classes'!A19="","",'Asset Classes'!A19)</f>
        <v/>
      </c>
      <c r="B19" s="30" t="n">
        <f aca="false">IF($A19="",0,SUMIFS(FAR!$F$9:$F$108,FAR!$C$9:$C$108,$A19,FAR!$E$9:$E$108,"&lt;"&amp;Settings!$C$5))</f>
        <v>0</v>
      </c>
      <c r="C19" s="30" t="n">
        <f aca="false">IF($A19="",0,SUMIFS(FAR!$P$9:$P$108,FAR!$C$9:$C$108,$A19))</f>
        <v>0</v>
      </c>
      <c r="D19" s="30" t="n">
        <f aca="false">IF($A19="",0,SUMIFS(FAR!$F$9:$F$108,FAR!$C$9:$C$108,$A19,FAR!$U$9:$U$108,"Yes"))</f>
        <v>0</v>
      </c>
      <c r="E19" s="30" t="n">
        <f aca="false">B19+C19-D19</f>
        <v>0</v>
      </c>
      <c r="F19" s="30" t="n">
        <f aca="false">IF($A19="",0,SUMIFS(FAR!$G$9:$G$108,FAR!$C$9:$C$108,$A19))</f>
        <v>0</v>
      </c>
      <c r="G19" s="30" t="n">
        <f aca="false">IF($A19="",0,SUMIFS(FAR!$R$9:$R$108,FAR!$C$9:$C$108,$A19))</f>
        <v>0</v>
      </c>
      <c r="H19" s="30" t="n">
        <f aca="false">IF($A19="",0,SUMIFS(FAR!$S$9:$S$108,FAR!$C$9:$C$108,$A19,FAR!$U$9:$U$108,"Yes"))</f>
        <v>0</v>
      </c>
      <c r="I19" s="30" t="n">
        <f aca="false">F19+G19-H19</f>
        <v>0</v>
      </c>
      <c r="J19" s="30" t="n">
        <f aca="false">B19-F19</f>
        <v>0</v>
      </c>
      <c r="K19" s="30" t="n">
        <f aca="false">E19-I19</f>
        <v>0</v>
      </c>
      <c r="L19" s="30" t="n">
        <f aca="false">IF($A19="",0,SUMIFS(FAR!$V$9:$V$108,FAR!$C$9:$C$108,$A19))</f>
        <v>0</v>
      </c>
    </row>
    <row r="20" customFormat="false" ht="15" hidden="false" customHeight="false" outlineLevel="0" collapsed="false">
      <c r="A20" s="11" t="str">
        <f aca="false">IF('Asset Classes'!A20="","",'Asset Classes'!A20)</f>
        <v/>
      </c>
      <c r="B20" s="30" t="n">
        <f aca="false">IF($A20="",0,SUMIFS(FAR!$F$9:$F$108,FAR!$C$9:$C$108,$A20,FAR!$E$9:$E$108,"&lt;"&amp;Settings!$C$5))</f>
        <v>0</v>
      </c>
      <c r="C20" s="30" t="n">
        <f aca="false">IF($A20="",0,SUMIFS(FAR!$P$9:$P$108,FAR!$C$9:$C$108,$A20))</f>
        <v>0</v>
      </c>
      <c r="D20" s="30" t="n">
        <f aca="false">IF($A20="",0,SUMIFS(FAR!$F$9:$F$108,FAR!$C$9:$C$108,$A20,FAR!$U$9:$U$108,"Yes"))</f>
        <v>0</v>
      </c>
      <c r="E20" s="30" t="n">
        <f aca="false">B20+C20-D20</f>
        <v>0</v>
      </c>
      <c r="F20" s="30" t="n">
        <f aca="false">IF($A20="",0,SUMIFS(FAR!$G$9:$G$108,FAR!$C$9:$C$108,$A20))</f>
        <v>0</v>
      </c>
      <c r="G20" s="30" t="n">
        <f aca="false">IF($A20="",0,SUMIFS(FAR!$R$9:$R$108,FAR!$C$9:$C$108,$A20))</f>
        <v>0</v>
      </c>
      <c r="H20" s="30" t="n">
        <f aca="false">IF($A20="",0,SUMIFS(FAR!$S$9:$S$108,FAR!$C$9:$C$108,$A20,FAR!$U$9:$U$108,"Yes"))</f>
        <v>0</v>
      </c>
      <c r="I20" s="30" t="n">
        <f aca="false">F20+G20-H20</f>
        <v>0</v>
      </c>
      <c r="J20" s="30" t="n">
        <f aca="false">B20-F20</f>
        <v>0</v>
      </c>
      <c r="K20" s="30" t="n">
        <f aca="false">E20-I20</f>
        <v>0</v>
      </c>
      <c r="L20" s="30" t="n">
        <f aca="false">IF($A20="",0,SUMIFS(FAR!$V$9:$V$108,FAR!$C$9:$C$108,$A20))</f>
        <v>0</v>
      </c>
    </row>
    <row r="21" customFormat="false" ht="15" hidden="false" customHeight="false" outlineLevel="0" collapsed="false">
      <c r="A21" s="14" t="s">
        <v>132</v>
      </c>
      <c r="B21" s="31" t="n">
        <f aca="false">SUM(B6:B20)</f>
        <v>27800000</v>
      </c>
      <c r="C21" s="31" t="n">
        <f aca="false">SUM(C6:C20)</f>
        <v>5700000</v>
      </c>
      <c r="D21" s="31" t="n">
        <f aca="false">SUM(D6:D20)</f>
        <v>1500000</v>
      </c>
      <c r="E21" s="31" t="n">
        <f aca="false">SUM(E6:E20)</f>
        <v>32000000</v>
      </c>
      <c r="F21" s="31" t="n">
        <f aca="false">SUM(F6:F20)</f>
        <v>5930644</v>
      </c>
      <c r="G21" s="31" t="n">
        <f aca="false">SUM(G6:G20)</f>
        <v>1030670.20507337</v>
      </c>
      <c r="H21" s="31" t="n">
        <f aca="false">SUM(H6:H20)</f>
        <v>1258692.12656226</v>
      </c>
      <c r="I21" s="31" t="n">
        <f aca="false">SUM(I6:I20)</f>
        <v>5702622.07851111</v>
      </c>
      <c r="J21" s="31" t="n">
        <f aca="false">SUM(J6:J20)</f>
        <v>21869356</v>
      </c>
      <c r="K21" s="31" t="n">
        <f aca="false">SUM(K6:K20)</f>
        <v>26297377.9214889</v>
      </c>
      <c r="L21" s="31" t="n">
        <f aca="false">SUM(L6:L20)</f>
        <v>378692.126562264</v>
      </c>
    </row>
    <row r="23" customFormat="false" ht="15" hidden="false" customHeight="false" outlineLevel="0" collapsed="false">
      <c r="A23" s="4" t="s">
        <v>164</v>
      </c>
    </row>
    <row r="24" customFormat="false" ht="15" hidden="false" customHeight="false" outlineLevel="0" collapsed="false">
      <c r="A24" s="9" t="s">
        <v>165</v>
      </c>
      <c r="B24" s="32" t="n">
        <f aca="false">G21</f>
        <v>1030670.20507337</v>
      </c>
    </row>
    <row r="25" customFormat="false" ht="15" hidden="false" customHeight="false" outlineLevel="0" collapsed="false">
      <c r="A25" s="9" t="s">
        <v>166</v>
      </c>
      <c r="B25" s="32" t="n">
        <f aca="false">'IT Depreciation'!K14</f>
        <v>2557000</v>
      </c>
    </row>
    <row r="26" customFormat="false" ht="15" hidden="false" customHeight="false" outlineLevel="0" collapsed="false">
      <c r="A26" s="14" t="s">
        <v>167</v>
      </c>
      <c r="B26" s="31" t="n">
        <f aca="false">B25-B24</f>
        <v>1526329.79492663</v>
      </c>
    </row>
    <row r="27" customFormat="false" ht="15" hidden="false" customHeight="false" outlineLevel="0" collapsed="false">
      <c r="A27" s="9" t="s">
        <v>168</v>
      </c>
      <c r="B27" s="32" t="n">
        <f aca="false">K21</f>
        <v>26297377.9214889</v>
      </c>
    </row>
    <row r="28" customFormat="false" ht="15" hidden="false" customHeight="false" outlineLevel="0" collapsed="false">
      <c r="A28" s="9" t="s">
        <v>169</v>
      </c>
      <c r="B28" s="32" t="n">
        <f aca="false">'IT Depreciation'!N14</f>
        <v>19023000</v>
      </c>
    </row>
    <row r="29" customFormat="false" ht="15" hidden="false" customHeight="false" outlineLevel="0" collapsed="false">
      <c r="A29" s="9" t="s">
        <v>170</v>
      </c>
      <c r="B29" s="32" t="n">
        <f aca="false">B27-B28</f>
        <v>7274377.9214889</v>
      </c>
    </row>
    <row r="30" customFormat="false" ht="15" hidden="false" customHeight="false" outlineLevel="0" collapsed="false">
      <c r="A30" s="14" t="s">
        <v>171</v>
      </c>
      <c r="B30" s="31" t="n">
        <f aca="false">B29*Settings!C9</f>
        <v>1830815.43528033</v>
      </c>
    </row>
    <row r="32" customFormat="false" ht="15" hidden="false" customHeight="false" outlineLevel="0" collapsed="false">
      <c r="A32" s="4" t="s">
        <v>172</v>
      </c>
    </row>
    <row r="33" customFormat="false" ht="15" hidden="false" customHeight="false" outlineLevel="0" collapsed="false">
      <c r="A33" s="10" t="s">
        <v>173</v>
      </c>
      <c r="B33" s="10"/>
      <c r="C33" s="10"/>
      <c r="D33" s="10"/>
      <c r="E33" s="10"/>
      <c r="F33" s="34" t="str">
        <f aca="false">IF(ABS(E21-FAR!W110)&lt;0.5,"OK","CHECK")</f>
        <v>OK</v>
      </c>
    </row>
    <row r="34" customFormat="false" ht="15" hidden="false" customHeight="false" outlineLevel="0" collapsed="false">
      <c r="A34" s="10" t="s">
        <v>174</v>
      </c>
      <c r="B34" s="10"/>
      <c r="C34" s="10"/>
      <c r="D34" s="10"/>
      <c r="E34" s="10"/>
      <c r="F34" s="34" t="str">
        <f aca="false">IF(ABS(I21-FAR!X110)&lt;0.5,"OK","CHECK")</f>
        <v>OK</v>
      </c>
    </row>
    <row r="35" customFormat="false" ht="15" hidden="false" customHeight="false" outlineLevel="0" collapsed="false">
      <c r="A35" s="10" t="s">
        <v>175</v>
      </c>
      <c r="B35" s="10"/>
      <c r="C35" s="10"/>
      <c r="D35" s="10"/>
      <c r="E35" s="10"/>
      <c r="F35" s="34" t="str">
        <f aca="false">IF(ABS(B21+C21-D21-E21)&lt;0.5,"OK","CHECK")</f>
        <v>OK</v>
      </c>
    </row>
    <row r="36" customFormat="false" ht="15" hidden="false" customHeight="false" outlineLevel="0" collapsed="false">
      <c r="A36" s="10" t="s">
        <v>176</v>
      </c>
      <c r="B36" s="10"/>
      <c r="C36" s="10"/>
      <c r="D36" s="10"/>
      <c r="E36" s="10"/>
      <c r="F36" s="34" t="str">
        <f aca="false">IF(SUMPRODUCT((FAR!F9:F108&gt;0)*(FAR!T9:T108&lt;FAR!N9:N108-0.5))=0,"OK","CHECK")</f>
        <v>OK</v>
      </c>
    </row>
    <row r="37" customFormat="false" ht="15" hidden="false" customHeight="false" outlineLevel="0" collapsed="false">
      <c r="A37" s="10" t="s">
        <v>177</v>
      </c>
      <c r="B37" s="10"/>
      <c r="C37" s="10"/>
      <c r="D37" s="10"/>
      <c r="E37" s="10"/>
      <c r="F37" s="34" t="str">
        <f aca="false">IF(ABS('IT Depreciation'!D14+'IT Depreciation'!E14-FAR!P110)&lt;0.5,"OK","CHECK")</f>
        <v>OK</v>
      </c>
    </row>
    <row r="38" customFormat="false" ht="15" hidden="false" customHeight="false" outlineLevel="0" collapsed="false">
      <c r="A38" s="10" t="s">
        <v>178</v>
      </c>
      <c r="B38" s="10"/>
      <c r="C38" s="10"/>
      <c r="D38" s="10"/>
      <c r="E38" s="10"/>
      <c r="F38" s="34" t="str">
        <f aca="false">IF(ABS('IT Depreciation'!F14-FAR!AC110)&lt;0.5,"OK","CHECK")</f>
        <v>OK</v>
      </c>
    </row>
    <row r="39" customFormat="false" ht="15" hidden="false" customHeight="false" outlineLevel="0" collapsed="false">
      <c r="A39" s="10" t="s">
        <v>179</v>
      </c>
      <c r="B39" s="10"/>
      <c r="C39" s="10"/>
      <c r="D39" s="10"/>
      <c r="E39" s="10"/>
      <c r="F39" s="34" t="str">
        <f aca="false">IF(COUNTIFS(FAR!AD9:AD108,"&lt;&gt;OK",FAR!AD9:AD108,"?*")=0,"OK","CHECK")</f>
        <v>OK</v>
      </c>
    </row>
  </sheetData>
  <mergeCells count="7">
    <mergeCell ref="A33:E33"/>
    <mergeCell ref="A34:E34"/>
    <mergeCell ref="A35:E35"/>
    <mergeCell ref="A36:E36"/>
    <mergeCell ref="A37:E37"/>
    <mergeCell ref="A38:E38"/>
    <mergeCell ref="A39:E39"/>
  </mergeCells>
  <conditionalFormatting sqref="F33:F39">
    <cfRule type="cellIs" priority="2" operator="equal" aboveAverage="0" equalAverage="0" bottom="0" percent="0" rank="0" text="" dxfId="1">
      <formula>"CHECK"</formula>
    </cfRule>
  </conditionalFormatting>
  <printOptions headings="false" gridLines="false" gridLinesSet="true" horizontalCentered="false" verticalCentered="false"/>
  <pageMargins left="0.75" right="0.75" top="1" bottom="1" header="0.511811023622047" footer="0.511811023622047"/>
  <pageSetup paperSize="1" scale="100" fitToWidth="1" fitToHeight="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2026-10-25T20:15:07Z</dcterms:created>
  <dc:creator>sachinnagpal.in</dc:creator>
  <dc:description/>
  <dc:language>en-US</dc:language>
  <cp:lastModifiedBy/>
  <dcterms:modified xsi:type="dcterms:W3CDTF">2026-10-25T20:15:07Z</dcterms:modified>
  <cp:revision>0</cp:revision>
  <dc:subject/>
  <dc:title>C-Fixed-Asset-Register-Dual-Depreciation.xlsx</dc:title>
</cp:coreProperties>
</file>

<file path=docProps/custom.xml><?xml version="1.0" encoding="utf-8"?>
<Properties xmlns="http://schemas.openxmlformats.org/officeDocument/2006/custom-properties" xmlns:vt="http://schemas.openxmlformats.org/officeDocument/2006/docPropsVTypes"/>
</file>