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Requests" sheetId="3" state="visible" r:id="rId5"/>
    <sheet name="Summary"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<sst xmlns="http://schemas.openxmlformats.org/spreadsheetml/2006/main" count="166" uniqueCount="127">
  <si>
    <t xml:space="preserve">Template AA: Audit PBC (Prepared by Client) Tracker</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</si>
  <si>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</si>
  <si>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</si>
  <si>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</si>
  <si>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Keeps the auditor's request list in one place. Each request has an area, an owner, a due date and a priority. The tracker works out how long each item has been open, which are overdue, which are waiting for the auditor and which queries are still open, and summarises progress by audit area and by owner for the weekly status call.</t>
  </si>
  <si>
    <t xml:space="preserve">How to use it (step by step)</t>
  </si>
  <si>
    <t xml:space="preserve">Step 1</t>
  </si>
  <si>
    <t xml:space="preserve">Go to 'Settings'. Type the company, the year, the audit firm and the 'status as at' date (type today's date, or =TODAY() if you prefer it to change by itself).</t>
  </si>
  <si>
    <t xml:space="preserve">Step 2</t>
  </si>
  <si>
    <t xml:space="preserve">Go to 'Requests'. Paste or type the auditor's list: one line per item with area, description, owner, date requested, due date and priority.</t>
  </si>
  <si>
    <t xml:space="preserve">Step 3</t>
  </si>
  <si>
    <t xml:space="preserve">When you hand an item over, type the date provided. When the auditor replies, pick their status. If they raise a query, type it and the date it was closed.</t>
  </si>
  <si>
    <t xml:space="preserve">Step 4</t>
  </si>
  <si>
    <t xml:space="preserve">Read the 'Status' and 'Days overdue' columns. Filter on 'Overdue' and 'Query open' before each status call.</t>
  </si>
  <si>
    <t xml:space="preserve">Step 5</t>
  </si>
  <si>
    <t xml:space="preserve">Go to 'Summary' for progress by area and by owner, and the Checks box.</t>
  </si>
  <si>
    <t xml:space="preserve">Tabs in this file</t>
  </si>
  <si>
    <t xml:space="preserve">Settings</t>
  </si>
  <si>
    <t xml:space="preserve">Company, year, audit firm and status date.</t>
  </si>
  <si>
    <t xml:space="preserve">Requests</t>
  </si>
  <si>
    <t xml:space="preserve">One line per request, with status.</t>
  </si>
  <si>
    <t xml:space="preserve">Summary</t>
  </si>
  <si>
    <t xml:space="preserve">Progress by area and owner,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</si>
  <si>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</si>
  <si>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</si>
  <si>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</si>
  <si>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</si>
  <si>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</si>
  <si>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</si>
  <si>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</si>
  <si>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</si>
  <si>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</si>
  <si>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Status logic: Not applicable, Closed (auditor accepted), Query open or Query answered, Awaiting auditor (provided, no response yet), Overdue or Pending.</t>
  </si>
  <si>
    <t xml:space="preserve">Days open counts from the request date to the date provided, or to the status date if not yet provided.</t>
  </si>
  <si>
    <t xml:space="preserve">Keep the evidence itself in your shared folder. This file only tracks it. Do not paste personal data that the request does not need.</t>
  </si>
  <si>
    <t xml:space="preserve">The sample is illustrative only. Capacity: 400 requests.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</si>
  <si>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</si>
  <si>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</si>
  <si>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</si>
  <si>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Company</t>
  </si>
  <si>
    <t xml:space="preserve">Sample Toll Road SPV Private Limited</t>
  </si>
  <si>
    <t xml:space="preserve">Financial year</t>
  </si>
  <si>
    <t xml:space="preserve">FY 2026-27</t>
  </si>
  <si>
    <t xml:space="preserve">Audit firm</t>
  </si>
  <si>
    <t xml:space="preserve">Sample &amp; Co, Chartered Accountants</t>
  </si>
  <si>
    <t xml:space="preserve">Audit</t>
  </si>
  <si>
    <t xml:space="preserve">Statutory audit</t>
  </si>
  <si>
    <t xml:space="preserve">Status as at</t>
  </si>
  <si>
    <t xml:space="preserve">Audit areas (used in the drop-down)</t>
  </si>
  <si>
    <t xml:space="preserve">Planning</t>
  </si>
  <si>
    <t xml:space="preserve">Revenue</t>
  </si>
  <si>
    <t xml:space="preserve">Receivables</t>
  </si>
  <si>
    <t xml:space="preserve">Payables</t>
  </si>
  <si>
    <t xml:space="preserve">PPE and intangibles</t>
  </si>
  <si>
    <t xml:space="preserve">Borrowings</t>
  </si>
  <si>
    <t xml:space="preserve">Leases</t>
  </si>
  <si>
    <t xml:space="preserve">Tax</t>
  </si>
  <si>
    <t xml:space="preserve">Payroll</t>
  </si>
  <si>
    <t xml:space="preserve">Cash and bank</t>
  </si>
  <si>
    <t xml:space="preserve">Provisions</t>
  </si>
  <si>
    <t xml:space="preserve">Related parties</t>
  </si>
  <si>
    <t xml:space="preserve">Financial statements</t>
  </si>
  <si>
    <t xml:space="preserve">Other</t>
  </si>
  <si>
    <t xml:space="preserve">PBC Request List (sample, illustrative)</t>
  </si>
  <si>
    <t xml:space="preserve">Ref</t>
  </si>
  <si>
    <t xml:space="preserve">Area</t>
  </si>
  <si>
    <t xml:space="preserve">Description</t>
  </si>
  <si>
    <t xml:space="preserve">Owner</t>
  </si>
  <si>
    <t xml:space="preserve">Requested on</t>
  </si>
  <si>
    <t xml:space="preserve">Due on</t>
  </si>
  <si>
    <t xml:space="preserve">Priority</t>
  </si>
  <si>
    <t xml:space="preserve">Provided on</t>
  </si>
  <si>
    <t xml:space="preserve">Auditor status</t>
  </si>
  <si>
    <t xml:space="preserve">Query</t>
  </si>
  <si>
    <t xml:space="preserve">Query closed on</t>
  </si>
  <si>
    <t xml:space="preserve">Days open</t>
  </si>
  <si>
    <t xml:space="preserve">Days overdue</t>
  </si>
  <si>
    <t xml:space="preserve">Status</t>
  </si>
  <si>
    <t xml:space="preserve">PBC-01</t>
  </si>
  <si>
    <t xml:space="preserve">Trial balance and prior-year audited financial statements</t>
  </si>
  <si>
    <t xml:space="preserve">Controller</t>
  </si>
  <si>
    <t xml:space="preserve">High</t>
  </si>
  <si>
    <t xml:space="preserve">Accepted</t>
  </si>
  <si>
    <t xml:space="preserve">PBC-02</t>
  </si>
  <si>
    <t xml:space="preserve">Toll revenue reconciliation: toll system to ledger to bank, month-wise</t>
  </si>
  <si>
    <t xml:space="preserve">Revenue lead</t>
  </si>
  <si>
    <t xml:space="preserve">Query raised</t>
  </si>
  <si>
    <t xml:space="preserve">Explain March exempt-vehicle count</t>
  </si>
  <si>
    <t xml:space="preserve">PBC-03</t>
  </si>
  <si>
    <t xml:space="preserve">Lender confirmations and covenant compliance working</t>
  </si>
  <si>
    <t xml:space="preserve">Treasury</t>
  </si>
  <si>
    <t xml:space="preserve">Open</t>
  </si>
  <si>
    <t xml:space="preserve">PBC-04</t>
  </si>
  <si>
    <t xml:space="preserve">Amortisation schedule of the toll collection right</t>
  </si>
  <si>
    <t xml:space="preserve">GL</t>
  </si>
  <si>
    <t xml:space="preserve">Medium</t>
  </si>
  <si>
    <t xml:space="preserve">PBC-05</t>
  </si>
  <si>
    <t xml:space="preserve">Major maintenance provision: engineer's estimate and discounting</t>
  </si>
  <si>
    <t xml:space="preserve">Support for discount rate</t>
  </si>
  <si>
    <t xml:space="preserve">PBC-06</t>
  </si>
  <si>
    <t xml:space="preserve">TDS returns and challans for all four quarters</t>
  </si>
  <si>
    <t xml:space="preserve">PBC-07</t>
  </si>
  <si>
    <t xml:space="preserve">Lease register and Ind AS 116 workings</t>
  </si>
  <si>
    <t xml:space="preserve">Low</t>
  </si>
  <si>
    <t xml:space="preserve">Not applicable</t>
  </si>
  <si>
    <t xml:space="preserve">PBC-08</t>
  </si>
  <si>
    <t xml:space="preserve">Related party list and transactions with approvals</t>
  </si>
  <si>
    <t xml:space="preserve">Company secretary</t>
  </si>
  <si>
    <t xml:space="preserve">PBC Status Summary</t>
  </si>
  <si>
    <t xml:space="preserve">Closed</t>
  </si>
  <si>
    <t xml:space="preserve">Awaiting auditor (incl. answered queries)</t>
  </si>
  <si>
    <t xml:space="preserve">Pending</t>
  </si>
  <si>
    <t xml:space="preserve">Overdue</t>
  </si>
  <si>
    <t xml:space="preserve">Query open</t>
  </si>
  <si>
    <t xml:space="preserve">% closed</t>
  </si>
  <si>
    <t xml:space="preserve">Total</t>
  </si>
  <si>
    <t xml:space="preserve">By owner (type owner names)</t>
  </si>
  <si>
    <t xml:space="preserve">Open items</t>
  </si>
  <si>
    <t xml:space="preserve">Oldest overdue (days)</t>
  </si>
  <si>
    <t xml:space="preserve">Checks</t>
  </si>
  <si>
    <t xml:space="preserve">Every request has an owner</t>
  </si>
  <si>
    <t xml:space="preserve">Every request has a due date</t>
  </si>
  <si>
    <t xml:space="preserve">No high-priority item overdue</t>
  </si>
  <si>
    <t xml:space="preserve">No open auditor queries</t>
  </si>
  <si>
    <t xml:space="preserve">Every request's area is in the list</t>
  </si>
  <si>
    <t xml:space="preserve">Area table covers every request</t>
  </si>
  <si>
    <t xml:space="preserve">Owner table covers every open item</t>
  </si>
</sst>
</file>

<file path=xl/styles.xml><?xml version="1.0" encoding="utf-8"?>
<styleSheet xmlns="http://schemas.openxmlformats.org/spreadsheetml/2006/main">
  <numFmts count="5">
    <numFmt numFmtId="164" formatCode="General"/>
    <numFmt numFmtId="165" formatCode="dd\-mmm\-yyyy"/>
    <numFmt numFmtId="166" formatCode="@"/>
    <numFmt numFmtId="167" formatCode="0"/>
    <numFmt numFmtId="168" formatCode="0.0%;\(0.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8"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bgColor rgb="FFE2EFDA"/>
        </patternFill>
      </fill>
    </dxf>
    <dxf>
      <fill>
        <patternFill>
          <bgColor rgb="FFFFC7CE"/>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3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15"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30" hidden="false" customHeight="true" outlineLevel="0" collapsed="false">
      <c r="B28" s="13" t="s">
        <v>31</v>
      </c>
      <c r="C28" s="7" t="s">
        <v>32</v>
      </c>
    </row>
    <row r="29" customFormat="false" ht="30" hidden="false" customHeight="true" outlineLevel="0" collapsed="false">
      <c r="B29" s="13" t="s">
        <v>31</v>
      </c>
      <c r="C29" s="7" t="s">
        <v>33</v>
      </c>
    </row>
    <row r="30" customFormat="false" ht="30" hidden="false" customHeight="true" outlineLevel="0" collapsed="false">
      <c r="B30" s="13" t="s">
        <v>31</v>
      </c>
      <c r="C30" s="7" t="s">
        <v>34</v>
      </c>
    </row>
    <row r="31" customFormat="false" ht="15" hidden="false" customHeight="true" outlineLevel="0" collapsed="false">
      <c r="B31" s="13" t="s">
        <v>31</v>
      </c>
      <c r="C31" s="7" t="s">
        <v>35</v>
      </c>
    </row>
    <row r="33" customFormat="false" ht="15" hidden="false" customHeight="false" outlineLevel="0" collapsed="false">
      <c r="B33" s="14" t="s">
        <v>36</v>
      </c>
      <c r="C33" s="9" t="s">
        <v>37</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3"/>
    <col collapsed="false" customWidth="true" hidden="false" outlineLevel="0" max="3" min="3" style="0" width="36"/>
  </cols>
  <sheetData>
    <row r="1" customFormat="false" ht="17.35" hidden="false" customHeight="false" outlineLevel="0" collapsed="false">
      <c r="A1" s="15" t="s">
        <v>17</v>
      </c>
    </row>
    <row r="2" customFormat="false" ht="15" hidden="false" customHeight="false" outlineLevel="0" collapsed="false">
      <c r="A2" s="16" t="s">
        <v>38</v>
      </c>
    </row>
    <row r="5" customFormat="false" ht="15" hidden="false" customHeight="false" outlineLevel="0" collapsed="false">
      <c r="A5" s="14" t="s">
        <v>39</v>
      </c>
      <c r="C5" s="8" t="s">
        <v>40</v>
      </c>
    </row>
    <row r="6" customFormat="false" ht="15" hidden="false" customHeight="false" outlineLevel="0" collapsed="false">
      <c r="A6" s="14" t="s">
        <v>41</v>
      </c>
      <c r="C6" s="8" t="s">
        <v>42</v>
      </c>
    </row>
    <row r="7" customFormat="false" ht="15" hidden="false" customHeight="false" outlineLevel="0" collapsed="false">
      <c r="A7" s="14" t="s">
        <v>43</v>
      </c>
      <c r="C7" s="8" t="s">
        <v>44</v>
      </c>
    </row>
    <row r="8" customFormat="false" ht="15" hidden="false" customHeight="false" outlineLevel="0" collapsed="false">
      <c r="A8" s="14" t="s">
        <v>45</v>
      </c>
      <c r="C8" s="8" t="s">
        <v>46</v>
      </c>
    </row>
    <row r="9" customFormat="false" ht="15" hidden="false" customHeight="false" outlineLevel="0" collapsed="false">
      <c r="A9" s="14" t="s">
        <v>47</v>
      </c>
      <c r="C9" s="17" t="n">
        <v>46517</v>
      </c>
    </row>
    <row r="11" customFormat="false" ht="15" hidden="false" customHeight="false" outlineLevel="0" collapsed="false">
      <c r="A11" s="4" t="s">
        <v>48</v>
      </c>
    </row>
    <row r="12" customFormat="false" ht="15" hidden="false" customHeight="false" outlineLevel="0" collapsed="false">
      <c r="A12" s="8" t="s">
        <v>49</v>
      </c>
    </row>
    <row r="13" customFormat="false" ht="15" hidden="false" customHeight="false" outlineLevel="0" collapsed="false">
      <c r="A13" s="8" t="s">
        <v>50</v>
      </c>
    </row>
    <row r="14" customFormat="false" ht="15" hidden="false" customHeight="false" outlineLevel="0" collapsed="false">
      <c r="A14" s="8" t="s">
        <v>51</v>
      </c>
    </row>
    <row r="15" customFormat="false" ht="15" hidden="false" customHeight="false" outlineLevel="0" collapsed="false">
      <c r="A15" s="8" t="s">
        <v>52</v>
      </c>
    </row>
    <row r="16" customFormat="false" ht="15" hidden="false" customHeight="false" outlineLevel="0" collapsed="false">
      <c r="A16" s="8" t="s">
        <v>53</v>
      </c>
    </row>
    <row r="17" customFormat="false" ht="15" hidden="false" customHeight="false" outlineLevel="0" collapsed="false">
      <c r="A17" s="8" t="s">
        <v>54</v>
      </c>
    </row>
    <row r="18" customFormat="false" ht="15" hidden="false" customHeight="false" outlineLevel="0" collapsed="false">
      <c r="A18" s="8" t="s">
        <v>55</v>
      </c>
    </row>
    <row r="19" customFormat="false" ht="15" hidden="false" customHeight="false" outlineLevel="0" collapsed="false">
      <c r="A19" s="8" t="s">
        <v>56</v>
      </c>
    </row>
    <row r="20" customFormat="false" ht="15" hidden="false" customHeight="false" outlineLevel="0" collapsed="false">
      <c r="A20" s="8" t="s">
        <v>57</v>
      </c>
    </row>
    <row r="21" customFormat="false" ht="15" hidden="false" customHeight="false" outlineLevel="0" collapsed="false">
      <c r="A21" s="8" t="s">
        <v>58</v>
      </c>
    </row>
    <row r="22" customFormat="false" ht="15" hidden="false" customHeight="false" outlineLevel="0" collapsed="false">
      <c r="A22" s="8" t="s">
        <v>59</v>
      </c>
    </row>
    <row r="23" customFormat="false" ht="15" hidden="false" customHeight="false" outlineLevel="0" collapsed="false">
      <c r="A23" s="8" t="s">
        <v>60</v>
      </c>
    </row>
    <row r="24" customFormat="false" ht="15" hidden="false" customHeight="false" outlineLevel="0" collapsed="false">
      <c r="A24" s="8" t="s">
        <v>61</v>
      </c>
    </row>
    <row r="25" customFormat="false" ht="15" hidden="false" customHeight="false" outlineLevel="0" collapsed="false">
      <c r="A25" s="8" t="s">
        <v>62</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N4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8" topLeftCell="D9" activePane="bottomRight" state="frozen"/>
      <selection pane="topLeft" activeCell="A1" activeCellId="0" sqref="A1"/>
      <selection pane="topRight" activeCell="D1" activeCellId="0" sqref="D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18"/>
    <col collapsed="false" customWidth="true" hidden="false" outlineLevel="0" max="3" min="3" style="0" width="44"/>
    <col collapsed="false" customWidth="true" hidden="false" outlineLevel="0" max="4" min="4" style="0" width="16"/>
    <col collapsed="false" customWidth="true" hidden="false" outlineLevel="0" max="6" min="5" style="0" width="12"/>
    <col collapsed="false" customWidth="true" hidden="false" outlineLevel="0" max="7" min="7" style="0" width="9"/>
    <col collapsed="false" customWidth="true" hidden="false" outlineLevel="0" max="8" min="8" style="0" width="12"/>
    <col collapsed="false" customWidth="true" hidden="false" outlineLevel="0" max="9" min="9" style="0" width="13"/>
    <col collapsed="false" customWidth="true" hidden="false" outlineLevel="0" max="10" min="10" style="0" width="30"/>
    <col collapsed="false" customWidth="true" hidden="false" outlineLevel="0" max="11" min="11" style="0" width="12"/>
    <col collapsed="false" customWidth="true" hidden="false" outlineLevel="0" max="13" min="12" style="0" width="9"/>
    <col collapsed="false" customWidth="true" hidden="false" outlineLevel="0" max="14" min="14" style="0" width="17"/>
  </cols>
  <sheetData>
    <row r="1" customFormat="false" ht="17.35" hidden="false" customHeight="false" outlineLevel="0" collapsed="false">
      <c r="A1" s="15" t="s">
        <v>63</v>
      </c>
    </row>
    <row r="2" customFormat="false" ht="15" hidden="false" customHeight="false" outlineLevel="0" collapsed="false">
      <c r="A2" s="16" t="s">
        <v>38</v>
      </c>
    </row>
    <row r="8" customFormat="false" ht="36" hidden="false" customHeight="true" outlineLevel="0" collapsed="false">
      <c r="A8" s="18" t="s">
        <v>64</v>
      </c>
      <c r="B8" s="18" t="s">
        <v>65</v>
      </c>
      <c r="C8" s="18" t="s">
        <v>66</v>
      </c>
      <c r="D8" s="18" t="s">
        <v>67</v>
      </c>
      <c r="E8" s="18" t="s">
        <v>68</v>
      </c>
      <c r="F8" s="18" t="s">
        <v>69</v>
      </c>
      <c r="G8" s="18" t="s">
        <v>70</v>
      </c>
      <c r="H8" s="18" t="s">
        <v>71</v>
      </c>
      <c r="I8" s="18" t="s">
        <v>72</v>
      </c>
      <c r="J8" s="18" t="s">
        <v>73</v>
      </c>
      <c r="K8" s="18" t="s">
        <v>74</v>
      </c>
      <c r="L8" s="18" t="s">
        <v>75</v>
      </c>
      <c r="M8" s="18" t="s">
        <v>76</v>
      </c>
      <c r="N8" s="18" t="s">
        <v>77</v>
      </c>
    </row>
    <row r="9" customFormat="false" ht="15" hidden="false" customHeight="false" outlineLevel="0" collapsed="false">
      <c r="A9" s="19" t="s">
        <v>78</v>
      </c>
      <c r="B9" s="8" t="s">
        <v>49</v>
      </c>
      <c r="C9" s="8" t="s">
        <v>79</v>
      </c>
      <c r="D9" s="8" t="s">
        <v>80</v>
      </c>
      <c r="E9" s="17" t="n">
        <v>46482</v>
      </c>
      <c r="F9" s="17" t="n">
        <v>46487</v>
      </c>
      <c r="G9" s="8" t="s">
        <v>81</v>
      </c>
      <c r="H9" s="17" t="n">
        <v>46485</v>
      </c>
      <c r="I9" s="8" t="s">
        <v>82</v>
      </c>
      <c r="J9" s="8"/>
      <c r="K9" s="17"/>
      <c r="L9" s="20" t="n">
        <f aca="false">IF(OR(A9="",E9=""),"",IF(H9="",Settings!$C$9,H9)-E9)</f>
        <v>3</v>
      </c>
      <c r="M9" s="20" t="n">
        <f aca="false">IF(OR(A9="",F9="",H9&lt;&gt;"",I9="Not applicable"),0,MAX(0,Settings!$C$9-F9))</f>
        <v>0</v>
      </c>
      <c r="N9" s="10" t="str">
        <f aca="false">IF(A9="","",IF(I9="Not applicable","Not applicable",IF(I9="Accepted","Closed",IF(I9="Query raised",IF(K9="","Query open","Query answered"),IF(H9="",IF(M9&gt;0,"Overdue","Pending"),"Awaiting auditor")))))</f>
        <v>Closed</v>
      </c>
    </row>
    <row r="10" customFormat="false" ht="15" hidden="false" customHeight="false" outlineLevel="0" collapsed="false">
      <c r="A10" s="19" t="s">
        <v>83</v>
      </c>
      <c r="B10" s="8" t="s">
        <v>50</v>
      </c>
      <c r="C10" s="8" t="s">
        <v>84</v>
      </c>
      <c r="D10" s="8" t="s">
        <v>85</v>
      </c>
      <c r="E10" s="17" t="n">
        <v>46482</v>
      </c>
      <c r="F10" s="17" t="n">
        <v>46497</v>
      </c>
      <c r="G10" s="8" t="s">
        <v>81</v>
      </c>
      <c r="H10" s="17" t="n">
        <v>46499</v>
      </c>
      <c r="I10" s="8" t="s">
        <v>86</v>
      </c>
      <c r="J10" s="8" t="s">
        <v>87</v>
      </c>
      <c r="K10" s="17" t="n">
        <v>46506</v>
      </c>
      <c r="L10" s="20" t="n">
        <f aca="false">IF(OR(A10="",E10=""),"",IF(H10="",Settings!$C$9,H10)-E10)</f>
        <v>17</v>
      </c>
      <c r="M10" s="20" t="n">
        <f aca="false">IF(OR(A10="",F10="",H10&lt;&gt;"",I10="Not applicable"),0,MAX(0,Settings!$C$9-F10))</f>
        <v>0</v>
      </c>
      <c r="N10" s="10" t="str">
        <f aca="false">IF(A10="","",IF(I10="Not applicable","Not applicable",IF(I10="Accepted","Closed",IF(I10="Query raised",IF(K10="","Query open","Query answered"),IF(H10="",IF(M10&gt;0,"Overdue","Pending"),"Awaiting auditor")))))</f>
        <v>Query answered</v>
      </c>
    </row>
    <row r="11" customFormat="false" ht="15" hidden="false" customHeight="false" outlineLevel="0" collapsed="false">
      <c r="A11" s="19" t="s">
        <v>88</v>
      </c>
      <c r="B11" s="8" t="s">
        <v>54</v>
      </c>
      <c r="C11" s="8" t="s">
        <v>89</v>
      </c>
      <c r="D11" s="8" t="s">
        <v>90</v>
      </c>
      <c r="E11" s="17" t="n">
        <v>46482</v>
      </c>
      <c r="F11" s="17" t="n">
        <v>46502</v>
      </c>
      <c r="G11" s="8" t="s">
        <v>81</v>
      </c>
      <c r="H11" s="17"/>
      <c r="I11" s="8" t="s">
        <v>91</v>
      </c>
      <c r="J11" s="8"/>
      <c r="K11" s="17"/>
      <c r="L11" s="20" t="n">
        <f aca="false">IF(OR(A11="",E11=""),"",IF(H11="",Settings!$C$9,H11)-E11)</f>
        <v>35</v>
      </c>
      <c r="M11" s="20" t="n">
        <f aca="false">IF(OR(A11="",F11="",H11&lt;&gt;"",I11="Not applicable"),0,MAX(0,Settings!$C$9-F11))</f>
        <v>15</v>
      </c>
      <c r="N11" s="10" t="str">
        <f aca="false">IF(A11="","",IF(I11="Not applicable","Not applicable",IF(I11="Accepted","Closed",IF(I11="Query raised",IF(K11="","Query open","Query answered"),IF(H11="",IF(M11&gt;0,"Overdue","Pending"),"Awaiting auditor")))))</f>
        <v>Overdue</v>
      </c>
    </row>
    <row r="12" customFormat="false" ht="15" hidden="false" customHeight="false" outlineLevel="0" collapsed="false">
      <c r="A12" s="19" t="s">
        <v>92</v>
      </c>
      <c r="B12" s="8" t="s">
        <v>53</v>
      </c>
      <c r="C12" s="8" t="s">
        <v>93</v>
      </c>
      <c r="D12" s="8" t="s">
        <v>94</v>
      </c>
      <c r="E12" s="17" t="n">
        <v>46482</v>
      </c>
      <c r="F12" s="17" t="n">
        <v>46502</v>
      </c>
      <c r="G12" s="8" t="s">
        <v>95</v>
      </c>
      <c r="H12" s="17" t="n">
        <v>46501</v>
      </c>
      <c r="I12" s="8" t="s">
        <v>91</v>
      </c>
      <c r="J12" s="8"/>
      <c r="K12" s="17"/>
      <c r="L12" s="20" t="n">
        <f aca="false">IF(OR(A12="",E12=""),"",IF(H12="",Settings!$C$9,H12)-E12)</f>
        <v>19</v>
      </c>
      <c r="M12" s="20" t="n">
        <f aca="false">IF(OR(A12="",F12="",H12&lt;&gt;"",I12="Not applicable"),0,MAX(0,Settings!$C$9-F12))</f>
        <v>0</v>
      </c>
      <c r="N12" s="10" t="str">
        <f aca="false">IF(A12="","",IF(I12="Not applicable","Not applicable",IF(I12="Accepted","Closed",IF(I12="Query raised",IF(K12="","Query open","Query answered"),IF(H12="",IF(M12&gt;0,"Overdue","Pending"),"Awaiting auditor")))))</f>
        <v>Awaiting auditor</v>
      </c>
    </row>
    <row r="13" customFormat="false" ht="15" hidden="false" customHeight="false" outlineLevel="0" collapsed="false">
      <c r="A13" s="19" t="s">
        <v>96</v>
      </c>
      <c r="B13" s="8" t="s">
        <v>59</v>
      </c>
      <c r="C13" s="8" t="s">
        <v>97</v>
      </c>
      <c r="D13" s="8" t="s">
        <v>80</v>
      </c>
      <c r="E13" s="17" t="n">
        <v>46489</v>
      </c>
      <c r="F13" s="17" t="n">
        <v>46512</v>
      </c>
      <c r="G13" s="8" t="s">
        <v>81</v>
      </c>
      <c r="H13" s="17" t="n">
        <v>46509</v>
      </c>
      <c r="I13" s="8" t="s">
        <v>86</v>
      </c>
      <c r="J13" s="8" t="s">
        <v>98</v>
      </c>
      <c r="K13" s="17"/>
      <c r="L13" s="20" t="n">
        <f aca="false">IF(OR(A13="",E13=""),"",IF(H13="",Settings!$C$9,H13)-E13)</f>
        <v>20</v>
      </c>
      <c r="M13" s="20" t="n">
        <f aca="false">IF(OR(A13="",F13="",H13&lt;&gt;"",I13="Not applicable"),0,MAX(0,Settings!$C$9-F13))</f>
        <v>0</v>
      </c>
      <c r="N13" s="10" t="str">
        <f aca="false">IF(A13="","",IF(I13="Not applicable","Not applicable",IF(I13="Accepted","Closed",IF(I13="Query raised",IF(K13="","Query open","Query answered"),IF(H13="",IF(M13&gt;0,"Overdue","Pending"),"Awaiting auditor")))))</f>
        <v>Query open</v>
      </c>
    </row>
    <row r="14" customFormat="false" ht="15" hidden="false" customHeight="false" outlineLevel="0" collapsed="false">
      <c r="A14" s="19" t="s">
        <v>99</v>
      </c>
      <c r="B14" s="8" t="s">
        <v>56</v>
      </c>
      <c r="C14" s="8" t="s">
        <v>100</v>
      </c>
      <c r="D14" s="8" t="s">
        <v>56</v>
      </c>
      <c r="E14" s="17" t="n">
        <v>46489</v>
      </c>
      <c r="F14" s="17" t="n">
        <v>46522</v>
      </c>
      <c r="G14" s="8" t="s">
        <v>95</v>
      </c>
      <c r="H14" s="17"/>
      <c r="I14" s="8" t="s">
        <v>91</v>
      </c>
      <c r="J14" s="8"/>
      <c r="K14" s="17"/>
      <c r="L14" s="20" t="n">
        <f aca="false">IF(OR(A14="",E14=""),"",IF(H14="",Settings!$C$9,H14)-E14)</f>
        <v>28</v>
      </c>
      <c r="M14" s="20" t="n">
        <f aca="false">IF(OR(A14="",F14="",H14&lt;&gt;"",I14="Not applicable"),0,MAX(0,Settings!$C$9-F14))</f>
        <v>0</v>
      </c>
      <c r="N14" s="10" t="str">
        <f aca="false">IF(A14="","",IF(I14="Not applicable","Not applicable",IF(I14="Accepted","Closed",IF(I14="Query raised",IF(K14="","Query open","Query answered"),IF(H14="",IF(M14&gt;0,"Overdue","Pending"),"Awaiting auditor")))))</f>
        <v>Pending</v>
      </c>
    </row>
    <row r="15" customFormat="false" ht="15" hidden="false" customHeight="false" outlineLevel="0" collapsed="false">
      <c r="A15" s="19" t="s">
        <v>101</v>
      </c>
      <c r="B15" s="8" t="s">
        <v>55</v>
      </c>
      <c r="C15" s="8" t="s">
        <v>102</v>
      </c>
      <c r="D15" s="8" t="s">
        <v>94</v>
      </c>
      <c r="E15" s="17" t="n">
        <v>46489</v>
      </c>
      <c r="F15" s="17" t="n">
        <v>46512</v>
      </c>
      <c r="G15" s="8" t="s">
        <v>103</v>
      </c>
      <c r="H15" s="17"/>
      <c r="I15" s="8" t="s">
        <v>104</v>
      </c>
      <c r="J15" s="8"/>
      <c r="K15" s="17"/>
      <c r="L15" s="20" t="n">
        <f aca="false">IF(OR(A15="",E15=""),"",IF(H15="",Settings!$C$9,H15)-E15)</f>
        <v>28</v>
      </c>
      <c r="M15" s="20" t="n">
        <f aca="false">IF(OR(A15="",F15="",H15&lt;&gt;"",I15="Not applicable"),0,MAX(0,Settings!$C$9-F15))</f>
        <v>0</v>
      </c>
      <c r="N15" s="10" t="str">
        <f aca="false">IF(A15="","",IF(I15="Not applicable","Not applicable",IF(I15="Accepted","Closed",IF(I15="Query raised",IF(K15="","Query open","Query answered"),IF(H15="",IF(M15&gt;0,"Overdue","Pending"),"Awaiting auditor")))))</f>
        <v>Not applicable</v>
      </c>
    </row>
    <row r="16" customFormat="false" ht="15" hidden="false" customHeight="false" outlineLevel="0" collapsed="false">
      <c r="A16" s="19" t="s">
        <v>105</v>
      </c>
      <c r="B16" s="8" t="s">
        <v>60</v>
      </c>
      <c r="C16" s="8" t="s">
        <v>106</v>
      </c>
      <c r="D16" s="8" t="s">
        <v>107</v>
      </c>
      <c r="E16" s="17" t="n">
        <v>46489</v>
      </c>
      <c r="F16" s="17" t="n">
        <v>46515</v>
      </c>
      <c r="G16" s="8" t="s">
        <v>81</v>
      </c>
      <c r="H16" s="17"/>
      <c r="I16" s="8" t="s">
        <v>91</v>
      </c>
      <c r="J16" s="8"/>
      <c r="K16" s="17"/>
      <c r="L16" s="20" t="n">
        <f aca="false">IF(OR(A16="",E16=""),"",IF(H16="",Settings!$C$9,H16)-E16)</f>
        <v>28</v>
      </c>
      <c r="M16" s="20" t="n">
        <f aca="false">IF(OR(A16="",F16="",H16&lt;&gt;"",I16="Not applicable"),0,MAX(0,Settings!$C$9-F16))</f>
        <v>2</v>
      </c>
      <c r="N16" s="10" t="str">
        <f aca="false">IF(A16="","",IF(I16="Not applicable","Not applicable",IF(I16="Accepted","Closed",IF(I16="Query raised",IF(K16="","Query open","Query answered"),IF(H16="",IF(M16&gt;0,"Overdue","Pending"),"Awaiting auditor")))))</f>
        <v>Overdue</v>
      </c>
    </row>
    <row r="17" customFormat="false" ht="15" hidden="false" customHeight="false" outlineLevel="0" collapsed="false">
      <c r="A17" s="19"/>
      <c r="B17" s="8"/>
      <c r="C17" s="8"/>
      <c r="D17" s="8"/>
      <c r="E17" s="17"/>
      <c r="F17" s="17"/>
      <c r="G17" s="8"/>
      <c r="H17" s="17"/>
      <c r="I17" s="8"/>
      <c r="J17" s="8"/>
      <c r="K17" s="17"/>
      <c r="L17" s="20" t="str">
        <f aca="false">IF(OR(A17="",E17=""),"",IF(H17="",Settings!$C$9,H17)-E17)</f>
        <v/>
      </c>
      <c r="M17" s="20" t="n">
        <f aca="false">IF(OR(A17="",F17="",H17&lt;&gt;"",I17="Not applicable"),0,MAX(0,Settings!$C$9-F17))</f>
        <v>0</v>
      </c>
      <c r="N17" s="10" t="str">
        <f aca="false">IF(A17="","",IF(I17="Not applicable","Not applicable",IF(I17="Accepted","Closed",IF(I17="Query raised",IF(K17="","Query open","Query answered"),IF(H17="",IF(M17&gt;0,"Overdue","Pending"),"Awaiting auditor")))))</f>
        <v/>
      </c>
    </row>
    <row r="18" customFormat="false" ht="15" hidden="false" customHeight="false" outlineLevel="0" collapsed="false">
      <c r="A18" s="19"/>
      <c r="B18" s="8"/>
      <c r="C18" s="8"/>
      <c r="D18" s="8"/>
      <c r="E18" s="17"/>
      <c r="F18" s="17"/>
      <c r="G18" s="8"/>
      <c r="H18" s="17"/>
      <c r="I18" s="8"/>
      <c r="J18" s="8"/>
      <c r="K18" s="17"/>
      <c r="L18" s="20" t="str">
        <f aca="false">IF(OR(A18="",E18=""),"",IF(H18="",Settings!$C$9,H18)-E18)</f>
        <v/>
      </c>
      <c r="M18" s="20" t="n">
        <f aca="false">IF(OR(A18="",F18="",H18&lt;&gt;"",I18="Not applicable"),0,MAX(0,Settings!$C$9-F18))</f>
        <v>0</v>
      </c>
      <c r="N18" s="10" t="str">
        <f aca="false">IF(A18="","",IF(I18="Not applicable","Not applicable",IF(I18="Accepted","Closed",IF(I18="Query raised",IF(K18="","Query open","Query answered"),IF(H18="",IF(M18&gt;0,"Overdue","Pending"),"Awaiting auditor")))))</f>
        <v/>
      </c>
    </row>
    <row r="19" customFormat="false" ht="15" hidden="false" customHeight="false" outlineLevel="0" collapsed="false">
      <c r="A19" s="19"/>
      <c r="B19" s="8"/>
      <c r="C19" s="8"/>
      <c r="D19" s="8"/>
      <c r="E19" s="17"/>
      <c r="F19" s="17"/>
      <c r="G19" s="8"/>
      <c r="H19" s="17"/>
      <c r="I19" s="8"/>
      <c r="J19" s="8"/>
      <c r="K19" s="17"/>
      <c r="L19" s="20" t="str">
        <f aca="false">IF(OR(A19="",E19=""),"",IF(H19="",Settings!$C$9,H19)-E19)</f>
        <v/>
      </c>
      <c r="M19" s="20" t="n">
        <f aca="false">IF(OR(A19="",F19="",H19&lt;&gt;"",I19="Not applicable"),0,MAX(0,Settings!$C$9-F19))</f>
        <v>0</v>
      </c>
      <c r="N19" s="10" t="str">
        <f aca="false">IF(A19="","",IF(I19="Not applicable","Not applicable",IF(I19="Accepted","Closed",IF(I19="Query raised",IF(K19="","Query open","Query answered"),IF(H19="",IF(M19&gt;0,"Overdue","Pending"),"Awaiting auditor")))))</f>
        <v/>
      </c>
    </row>
    <row r="20" customFormat="false" ht="15" hidden="false" customHeight="false" outlineLevel="0" collapsed="false">
      <c r="A20" s="19"/>
      <c r="B20" s="8"/>
      <c r="C20" s="8"/>
      <c r="D20" s="8"/>
      <c r="E20" s="17"/>
      <c r="F20" s="17"/>
      <c r="G20" s="8"/>
      <c r="H20" s="17"/>
      <c r="I20" s="8"/>
      <c r="J20" s="8"/>
      <c r="K20" s="17"/>
      <c r="L20" s="20" t="str">
        <f aca="false">IF(OR(A20="",E20=""),"",IF(H20="",Settings!$C$9,H20)-E20)</f>
        <v/>
      </c>
      <c r="M20" s="20" t="n">
        <f aca="false">IF(OR(A20="",F20="",H20&lt;&gt;"",I20="Not applicable"),0,MAX(0,Settings!$C$9-F20))</f>
        <v>0</v>
      </c>
      <c r="N20" s="10" t="str">
        <f aca="false">IF(A20="","",IF(I20="Not applicable","Not applicable",IF(I20="Accepted","Closed",IF(I20="Query raised",IF(K20="","Query open","Query answered"),IF(H20="",IF(M20&gt;0,"Overdue","Pending"),"Awaiting auditor")))))</f>
        <v/>
      </c>
    </row>
    <row r="21" customFormat="false" ht="15" hidden="false" customHeight="false" outlineLevel="0" collapsed="false">
      <c r="A21" s="19"/>
      <c r="B21" s="8"/>
      <c r="C21" s="8"/>
      <c r="D21" s="8"/>
      <c r="E21" s="17"/>
      <c r="F21" s="17"/>
      <c r="G21" s="8"/>
      <c r="H21" s="17"/>
      <c r="I21" s="8"/>
      <c r="J21" s="8"/>
      <c r="K21" s="17"/>
      <c r="L21" s="20" t="str">
        <f aca="false">IF(OR(A21="",E21=""),"",IF(H21="",Settings!$C$9,H21)-E21)</f>
        <v/>
      </c>
      <c r="M21" s="20" t="n">
        <f aca="false">IF(OR(A21="",F21="",H21&lt;&gt;"",I21="Not applicable"),0,MAX(0,Settings!$C$9-F21))</f>
        <v>0</v>
      </c>
      <c r="N21" s="10" t="str">
        <f aca="false">IF(A21="","",IF(I21="Not applicable","Not applicable",IF(I21="Accepted","Closed",IF(I21="Query raised",IF(K21="","Query open","Query answered"),IF(H21="",IF(M21&gt;0,"Overdue","Pending"),"Awaiting auditor")))))</f>
        <v/>
      </c>
    </row>
    <row r="22" customFormat="false" ht="15" hidden="false" customHeight="false" outlineLevel="0" collapsed="false">
      <c r="A22" s="19"/>
      <c r="B22" s="8"/>
      <c r="C22" s="8"/>
      <c r="D22" s="8"/>
      <c r="E22" s="17"/>
      <c r="F22" s="17"/>
      <c r="G22" s="8"/>
      <c r="H22" s="17"/>
      <c r="I22" s="8"/>
      <c r="J22" s="8"/>
      <c r="K22" s="17"/>
      <c r="L22" s="20" t="str">
        <f aca="false">IF(OR(A22="",E22=""),"",IF(H22="",Settings!$C$9,H22)-E22)</f>
        <v/>
      </c>
      <c r="M22" s="20" t="n">
        <f aca="false">IF(OR(A22="",F22="",H22&lt;&gt;"",I22="Not applicable"),0,MAX(0,Settings!$C$9-F22))</f>
        <v>0</v>
      </c>
      <c r="N22" s="10" t="str">
        <f aca="false">IF(A22="","",IF(I22="Not applicable","Not applicable",IF(I22="Accepted","Closed",IF(I22="Query raised",IF(K22="","Query open","Query answered"),IF(H22="",IF(M22&gt;0,"Overdue","Pending"),"Awaiting auditor")))))</f>
        <v/>
      </c>
    </row>
    <row r="23" customFormat="false" ht="15" hidden="false" customHeight="false" outlineLevel="0" collapsed="false">
      <c r="A23" s="19"/>
      <c r="B23" s="8"/>
      <c r="C23" s="8"/>
      <c r="D23" s="8"/>
      <c r="E23" s="17"/>
      <c r="F23" s="17"/>
      <c r="G23" s="8"/>
      <c r="H23" s="17"/>
      <c r="I23" s="8"/>
      <c r="J23" s="8"/>
      <c r="K23" s="17"/>
      <c r="L23" s="20" t="str">
        <f aca="false">IF(OR(A23="",E23=""),"",IF(H23="",Settings!$C$9,H23)-E23)</f>
        <v/>
      </c>
      <c r="M23" s="20" t="n">
        <f aca="false">IF(OR(A23="",F23="",H23&lt;&gt;"",I23="Not applicable"),0,MAX(0,Settings!$C$9-F23))</f>
        <v>0</v>
      </c>
      <c r="N23" s="10" t="str">
        <f aca="false">IF(A23="","",IF(I23="Not applicable","Not applicable",IF(I23="Accepted","Closed",IF(I23="Query raised",IF(K23="","Query open","Query answered"),IF(H23="",IF(M23&gt;0,"Overdue","Pending"),"Awaiting auditor")))))</f>
        <v/>
      </c>
    </row>
    <row r="24" customFormat="false" ht="15" hidden="false" customHeight="false" outlineLevel="0" collapsed="false">
      <c r="A24" s="19"/>
      <c r="B24" s="8"/>
      <c r="C24" s="8"/>
      <c r="D24" s="8"/>
      <c r="E24" s="17"/>
      <c r="F24" s="17"/>
      <c r="G24" s="8"/>
      <c r="H24" s="17"/>
      <c r="I24" s="8"/>
      <c r="J24" s="8"/>
      <c r="K24" s="17"/>
      <c r="L24" s="20" t="str">
        <f aca="false">IF(OR(A24="",E24=""),"",IF(H24="",Settings!$C$9,H24)-E24)</f>
        <v/>
      </c>
      <c r="M24" s="20" t="n">
        <f aca="false">IF(OR(A24="",F24="",H24&lt;&gt;"",I24="Not applicable"),0,MAX(0,Settings!$C$9-F24))</f>
        <v>0</v>
      </c>
      <c r="N24" s="10" t="str">
        <f aca="false">IF(A24="","",IF(I24="Not applicable","Not applicable",IF(I24="Accepted","Closed",IF(I24="Query raised",IF(K24="","Query open","Query answered"),IF(H24="",IF(M24&gt;0,"Overdue","Pending"),"Awaiting auditor")))))</f>
        <v/>
      </c>
    </row>
    <row r="25" customFormat="false" ht="15" hidden="false" customHeight="false" outlineLevel="0" collapsed="false">
      <c r="A25" s="19"/>
      <c r="B25" s="8"/>
      <c r="C25" s="8"/>
      <c r="D25" s="8"/>
      <c r="E25" s="17"/>
      <c r="F25" s="17"/>
      <c r="G25" s="8"/>
      <c r="H25" s="17"/>
      <c r="I25" s="8"/>
      <c r="J25" s="8"/>
      <c r="K25" s="17"/>
      <c r="L25" s="20" t="str">
        <f aca="false">IF(OR(A25="",E25=""),"",IF(H25="",Settings!$C$9,H25)-E25)</f>
        <v/>
      </c>
      <c r="M25" s="20" t="n">
        <f aca="false">IF(OR(A25="",F25="",H25&lt;&gt;"",I25="Not applicable"),0,MAX(0,Settings!$C$9-F25))</f>
        <v>0</v>
      </c>
      <c r="N25" s="10" t="str">
        <f aca="false">IF(A25="","",IF(I25="Not applicable","Not applicable",IF(I25="Accepted","Closed",IF(I25="Query raised",IF(K25="","Query open","Query answered"),IF(H25="",IF(M25&gt;0,"Overdue","Pending"),"Awaiting auditor")))))</f>
        <v/>
      </c>
    </row>
    <row r="26" customFormat="false" ht="15" hidden="false" customHeight="false" outlineLevel="0" collapsed="false">
      <c r="A26" s="19"/>
      <c r="B26" s="8"/>
      <c r="C26" s="8"/>
      <c r="D26" s="8"/>
      <c r="E26" s="17"/>
      <c r="F26" s="17"/>
      <c r="G26" s="8"/>
      <c r="H26" s="17"/>
      <c r="I26" s="8"/>
      <c r="J26" s="8"/>
      <c r="K26" s="17"/>
      <c r="L26" s="20" t="str">
        <f aca="false">IF(OR(A26="",E26=""),"",IF(H26="",Settings!$C$9,H26)-E26)</f>
        <v/>
      </c>
      <c r="M26" s="20" t="n">
        <f aca="false">IF(OR(A26="",F26="",H26&lt;&gt;"",I26="Not applicable"),0,MAX(0,Settings!$C$9-F26))</f>
        <v>0</v>
      </c>
      <c r="N26" s="10" t="str">
        <f aca="false">IF(A26="","",IF(I26="Not applicable","Not applicable",IF(I26="Accepted","Closed",IF(I26="Query raised",IF(K26="","Query open","Query answered"),IF(H26="",IF(M26&gt;0,"Overdue","Pending"),"Awaiting auditor")))))</f>
        <v/>
      </c>
    </row>
    <row r="27" customFormat="false" ht="15" hidden="false" customHeight="false" outlineLevel="0" collapsed="false">
      <c r="A27" s="19"/>
      <c r="B27" s="8"/>
      <c r="C27" s="8"/>
      <c r="D27" s="8"/>
      <c r="E27" s="17"/>
      <c r="F27" s="17"/>
      <c r="G27" s="8"/>
      <c r="H27" s="17"/>
      <c r="I27" s="8"/>
      <c r="J27" s="8"/>
      <c r="K27" s="17"/>
      <c r="L27" s="20" t="str">
        <f aca="false">IF(OR(A27="",E27=""),"",IF(H27="",Settings!$C$9,H27)-E27)</f>
        <v/>
      </c>
      <c r="M27" s="20" t="n">
        <f aca="false">IF(OR(A27="",F27="",H27&lt;&gt;"",I27="Not applicable"),0,MAX(0,Settings!$C$9-F27))</f>
        <v>0</v>
      </c>
      <c r="N27" s="10" t="str">
        <f aca="false">IF(A27="","",IF(I27="Not applicable","Not applicable",IF(I27="Accepted","Closed",IF(I27="Query raised",IF(K27="","Query open","Query answered"),IF(H27="",IF(M27&gt;0,"Overdue","Pending"),"Awaiting auditor")))))</f>
        <v/>
      </c>
    </row>
    <row r="28" customFormat="false" ht="15" hidden="false" customHeight="false" outlineLevel="0" collapsed="false">
      <c r="A28" s="19"/>
      <c r="B28" s="8"/>
      <c r="C28" s="8"/>
      <c r="D28" s="8"/>
      <c r="E28" s="17"/>
      <c r="F28" s="17"/>
      <c r="G28" s="8"/>
      <c r="H28" s="17"/>
      <c r="I28" s="8"/>
      <c r="J28" s="8"/>
      <c r="K28" s="17"/>
      <c r="L28" s="20" t="str">
        <f aca="false">IF(OR(A28="",E28=""),"",IF(H28="",Settings!$C$9,H28)-E28)</f>
        <v/>
      </c>
      <c r="M28" s="20" t="n">
        <f aca="false">IF(OR(A28="",F28="",H28&lt;&gt;"",I28="Not applicable"),0,MAX(0,Settings!$C$9-F28))</f>
        <v>0</v>
      </c>
      <c r="N28" s="10" t="str">
        <f aca="false">IF(A28="","",IF(I28="Not applicable","Not applicable",IF(I28="Accepted","Closed",IF(I28="Query raised",IF(K28="","Query open","Query answered"),IF(H28="",IF(M28&gt;0,"Overdue","Pending"),"Awaiting auditor")))))</f>
        <v/>
      </c>
    </row>
    <row r="29" customFormat="false" ht="15" hidden="false" customHeight="false" outlineLevel="0" collapsed="false">
      <c r="A29" s="19"/>
      <c r="B29" s="8"/>
      <c r="C29" s="8"/>
      <c r="D29" s="8"/>
      <c r="E29" s="17"/>
      <c r="F29" s="17"/>
      <c r="G29" s="8"/>
      <c r="H29" s="17"/>
      <c r="I29" s="8"/>
      <c r="J29" s="8"/>
      <c r="K29" s="17"/>
      <c r="L29" s="20" t="str">
        <f aca="false">IF(OR(A29="",E29=""),"",IF(H29="",Settings!$C$9,H29)-E29)</f>
        <v/>
      </c>
      <c r="M29" s="20" t="n">
        <f aca="false">IF(OR(A29="",F29="",H29&lt;&gt;"",I29="Not applicable"),0,MAX(0,Settings!$C$9-F29))</f>
        <v>0</v>
      </c>
      <c r="N29" s="10" t="str">
        <f aca="false">IF(A29="","",IF(I29="Not applicable","Not applicable",IF(I29="Accepted","Closed",IF(I29="Query raised",IF(K29="","Query open","Query answered"),IF(H29="",IF(M29&gt;0,"Overdue","Pending"),"Awaiting auditor")))))</f>
        <v/>
      </c>
    </row>
    <row r="30" customFormat="false" ht="15" hidden="false" customHeight="false" outlineLevel="0" collapsed="false">
      <c r="A30" s="19"/>
      <c r="B30" s="8"/>
      <c r="C30" s="8"/>
      <c r="D30" s="8"/>
      <c r="E30" s="17"/>
      <c r="F30" s="17"/>
      <c r="G30" s="8"/>
      <c r="H30" s="17"/>
      <c r="I30" s="8"/>
      <c r="J30" s="8"/>
      <c r="K30" s="17"/>
      <c r="L30" s="20" t="str">
        <f aca="false">IF(OR(A30="",E30=""),"",IF(H30="",Settings!$C$9,H30)-E30)</f>
        <v/>
      </c>
      <c r="M30" s="20" t="n">
        <f aca="false">IF(OR(A30="",F30="",H30&lt;&gt;"",I30="Not applicable"),0,MAX(0,Settings!$C$9-F30))</f>
        <v>0</v>
      </c>
      <c r="N30" s="10" t="str">
        <f aca="false">IF(A30="","",IF(I30="Not applicable","Not applicable",IF(I30="Accepted","Closed",IF(I30="Query raised",IF(K30="","Query open","Query answered"),IF(H30="",IF(M30&gt;0,"Overdue","Pending"),"Awaiting auditor")))))</f>
        <v/>
      </c>
    </row>
    <row r="31" customFormat="false" ht="15" hidden="false" customHeight="false" outlineLevel="0" collapsed="false">
      <c r="A31" s="19"/>
      <c r="B31" s="8"/>
      <c r="C31" s="8"/>
      <c r="D31" s="8"/>
      <c r="E31" s="17"/>
      <c r="F31" s="17"/>
      <c r="G31" s="8"/>
      <c r="H31" s="17"/>
      <c r="I31" s="8"/>
      <c r="J31" s="8"/>
      <c r="K31" s="17"/>
      <c r="L31" s="20" t="str">
        <f aca="false">IF(OR(A31="",E31=""),"",IF(H31="",Settings!$C$9,H31)-E31)</f>
        <v/>
      </c>
      <c r="M31" s="20" t="n">
        <f aca="false">IF(OR(A31="",F31="",H31&lt;&gt;"",I31="Not applicable"),0,MAX(0,Settings!$C$9-F31))</f>
        <v>0</v>
      </c>
      <c r="N31" s="10" t="str">
        <f aca="false">IF(A31="","",IF(I31="Not applicable","Not applicable",IF(I31="Accepted","Closed",IF(I31="Query raised",IF(K31="","Query open","Query answered"),IF(H31="",IF(M31&gt;0,"Overdue","Pending"),"Awaiting auditor")))))</f>
        <v/>
      </c>
    </row>
    <row r="32" customFormat="false" ht="15" hidden="false" customHeight="false" outlineLevel="0" collapsed="false">
      <c r="A32" s="19"/>
      <c r="B32" s="8"/>
      <c r="C32" s="8"/>
      <c r="D32" s="8"/>
      <c r="E32" s="17"/>
      <c r="F32" s="17"/>
      <c r="G32" s="8"/>
      <c r="H32" s="17"/>
      <c r="I32" s="8"/>
      <c r="J32" s="8"/>
      <c r="K32" s="17"/>
      <c r="L32" s="20" t="str">
        <f aca="false">IF(OR(A32="",E32=""),"",IF(H32="",Settings!$C$9,H32)-E32)</f>
        <v/>
      </c>
      <c r="M32" s="20" t="n">
        <f aca="false">IF(OR(A32="",F32="",H32&lt;&gt;"",I32="Not applicable"),0,MAX(0,Settings!$C$9-F32))</f>
        <v>0</v>
      </c>
      <c r="N32" s="10" t="str">
        <f aca="false">IF(A32="","",IF(I32="Not applicable","Not applicable",IF(I32="Accepted","Closed",IF(I32="Query raised",IF(K32="","Query open","Query answered"),IF(H32="",IF(M32&gt;0,"Overdue","Pending"),"Awaiting auditor")))))</f>
        <v/>
      </c>
    </row>
    <row r="33" customFormat="false" ht="15" hidden="false" customHeight="false" outlineLevel="0" collapsed="false">
      <c r="A33" s="19"/>
      <c r="B33" s="8"/>
      <c r="C33" s="8"/>
      <c r="D33" s="8"/>
      <c r="E33" s="17"/>
      <c r="F33" s="17"/>
      <c r="G33" s="8"/>
      <c r="H33" s="17"/>
      <c r="I33" s="8"/>
      <c r="J33" s="8"/>
      <c r="K33" s="17"/>
      <c r="L33" s="20" t="str">
        <f aca="false">IF(OR(A33="",E33=""),"",IF(H33="",Settings!$C$9,H33)-E33)</f>
        <v/>
      </c>
      <c r="M33" s="20" t="n">
        <f aca="false">IF(OR(A33="",F33="",H33&lt;&gt;"",I33="Not applicable"),0,MAX(0,Settings!$C$9-F33))</f>
        <v>0</v>
      </c>
      <c r="N33" s="10" t="str">
        <f aca="false">IF(A33="","",IF(I33="Not applicable","Not applicable",IF(I33="Accepted","Closed",IF(I33="Query raised",IF(K33="","Query open","Query answered"),IF(H33="",IF(M33&gt;0,"Overdue","Pending"),"Awaiting auditor")))))</f>
        <v/>
      </c>
    </row>
    <row r="34" customFormat="false" ht="15" hidden="false" customHeight="false" outlineLevel="0" collapsed="false">
      <c r="A34" s="19"/>
      <c r="B34" s="8"/>
      <c r="C34" s="8"/>
      <c r="D34" s="8"/>
      <c r="E34" s="17"/>
      <c r="F34" s="17"/>
      <c r="G34" s="8"/>
      <c r="H34" s="17"/>
      <c r="I34" s="8"/>
      <c r="J34" s="8"/>
      <c r="K34" s="17"/>
      <c r="L34" s="20" t="str">
        <f aca="false">IF(OR(A34="",E34=""),"",IF(H34="",Settings!$C$9,H34)-E34)</f>
        <v/>
      </c>
      <c r="M34" s="20" t="n">
        <f aca="false">IF(OR(A34="",F34="",H34&lt;&gt;"",I34="Not applicable"),0,MAX(0,Settings!$C$9-F34))</f>
        <v>0</v>
      </c>
      <c r="N34" s="10" t="str">
        <f aca="false">IF(A34="","",IF(I34="Not applicable","Not applicable",IF(I34="Accepted","Closed",IF(I34="Query raised",IF(K34="","Query open","Query answered"),IF(H34="",IF(M34&gt;0,"Overdue","Pending"),"Awaiting auditor")))))</f>
        <v/>
      </c>
    </row>
    <row r="35" customFormat="false" ht="15" hidden="false" customHeight="false" outlineLevel="0" collapsed="false">
      <c r="A35" s="19"/>
      <c r="B35" s="8"/>
      <c r="C35" s="8"/>
      <c r="D35" s="8"/>
      <c r="E35" s="17"/>
      <c r="F35" s="17"/>
      <c r="G35" s="8"/>
      <c r="H35" s="17"/>
      <c r="I35" s="8"/>
      <c r="J35" s="8"/>
      <c r="K35" s="17"/>
      <c r="L35" s="20" t="str">
        <f aca="false">IF(OR(A35="",E35=""),"",IF(H35="",Settings!$C$9,H35)-E35)</f>
        <v/>
      </c>
      <c r="M35" s="20" t="n">
        <f aca="false">IF(OR(A35="",F35="",H35&lt;&gt;"",I35="Not applicable"),0,MAX(0,Settings!$C$9-F35))</f>
        <v>0</v>
      </c>
      <c r="N35" s="10" t="str">
        <f aca="false">IF(A35="","",IF(I35="Not applicable","Not applicable",IF(I35="Accepted","Closed",IF(I35="Query raised",IF(K35="","Query open","Query answered"),IF(H35="",IF(M35&gt;0,"Overdue","Pending"),"Awaiting auditor")))))</f>
        <v/>
      </c>
    </row>
    <row r="36" customFormat="false" ht="15" hidden="false" customHeight="false" outlineLevel="0" collapsed="false">
      <c r="A36" s="19"/>
      <c r="B36" s="8"/>
      <c r="C36" s="8"/>
      <c r="D36" s="8"/>
      <c r="E36" s="17"/>
      <c r="F36" s="17"/>
      <c r="G36" s="8"/>
      <c r="H36" s="17"/>
      <c r="I36" s="8"/>
      <c r="J36" s="8"/>
      <c r="K36" s="17"/>
      <c r="L36" s="20" t="str">
        <f aca="false">IF(OR(A36="",E36=""),"",IF(H36="",Settings!$C$9,H36)-E36)</f>
        <v/>
      </c>
      <c r="M36" s="20" t="n">
        <f aca="false">IF(OR(A36="",F36="",H36&lt;&gt;"",I36="Not applicable"),0,MAX(0,Settings!$C$9-F36))</f>
        <v>0</v>
      </c>
      <c r="N36" s="10" t="str">
        <f aca="false">IF(A36="","",IF(I36="Not applicable","Not applicable",IF(I36="Accepted","Closed",IF(I36="Query raised",IF(K36="","Query open","Query answered"),IF(H36="",IF(M36&gt;0,"Overdue","Pending"),"Awaiting auditor")))))</f>
        <v/>
      </c>
    </row>
    <row r="37" customFormat="false" ht="15" hidden="false" customHeight="false" outlineLevel="0" collapsed="false">
      <c r="A37" s="19"/>
      <c r="B37" s="8"/>
      <c r="C37" s="8"/>
      <c r="D37" s="8"/>
      <c r="E37" s="17"/>
      <c r="F37" s="17"/>
      <c r="G37" s="8"/>
      <c r="H37" s="17"/>
      <c r="I37" s="8"/>
      <c r="J37" s="8"/>
      <c r="K37" s="17"/>
      <c r="L37" s="20" t="str">
        <f aca="false">IF(OR(A37="",E37=""),"",IF(H37="",Settings!$C$9,H37)-E37)</f>
        <v/>
      </c>
      <c r="M37" s="20" t="n">
        <f aca="false">IF(OR(A37="",F37="",H37&lt;&gt;"",I37="Not applicable"),0,MAX(0,Settings!$C$9-F37))</f>
        <v>0</v>
      </c>
      <c r="N37" s="10" t="str">
        <f aca="false">IF(A37="","",IF(I37="Not applicable","Not applicable",IF(I37="Accepted","Closed",IF(I37="Query raised",IF(K37="","Query open","Query answered"),IF(H37="",IF(M37&gt;0,"Overdue","Pending"),"Awaiting auditor")))))</f>
        <v/>
      </c>
    </row>
    <row r="38" customFormat="false" ht="15" hidden="false" customHeight="false" outlineLevel="0" collapsed="false">
      <c r="A38" s="19"/>
      <c r="B38" s="8"/>
      <c r="C38" s="8"/>
      <c r="D38" s="8"/>
      <c r="E38" s="17"/>
      <c r="F38" s="17"/>
      <c r="G38" s="8"/>
      <c r="H38" s="17"/>
      <c r="I38" s="8"/>
      <c r="J38" s="8"/>
      <c r="K38" s="17"/>
      <c r="L38" s="20" t="str">
        <f aca="false">IF(OR(A38="",E38=""),"",IF(H38="",Settings!$C$9,H38)-E38)</f>
        <v/>
      </c>
      <c r="M38" s="20" t="n">
        <f aca="false">IF(OR(A38="",F38="",H38&lt;&gt;"",I38="Not applicable"),0,MAX(0,Settings!$C$9-F38))</f>
        <v>0</v>
      </c>
      <c r="N38" s="10" t="str">
        <f aca="false">IF(A38="","",IF(I38="Not applicable","Not applicable",IF(I38="Accepted","Closed",IF(I38="Query raised",IF(K38="","Query open","Query answered"),IF(H38="",IF(M38&gt;0,"Overdue","Pending"),"Awaiting auditor")))))</f>
        <v/>
      </c>
    </row>
    <row r="39" customFormat="false" ht="15" hidden="false" customHeight="false" outlineLevel="0" collapsed="false">
      <c r="A39" s="19"/>
      <c r="B39" s="8"/>
      <c r="C39" s="8"/>
      <c r="D39" s="8"/>
      <c r="E39" s="17"/>
      <c r="F39" s="17"/>
      <c r="G39" s="8"/>
      <c r="H39" s="17"/>
      <c r="I39" s="8"/>
      <c r="J39" s="8"/>
      <c r="K39" s="17"/>
      <c r="L39" s="20" t="str">
        <f aca="false">IF(OR(A39="",E39=""),"",IF(H39="",Settings!$C$9,H39)-E39)</f>
        <v/>
      </c>
      <c r="M39" s="20" t="n">
        <f aca="false">IF(OR(A39="",F39="",H39&lt;&gt;"",I39="Not applicable"),0,MAX(0,Settings!$C$9-F39))</f>
        <v>0</v>
      </c>
      <c r="N39" s="10" t="str">
        <f aca="false">IF(A39="","",IF(I39="Not applicable","Not applicable",IF(I39="Accepted","Closed",IF(I39="Query raised",IF(K39="","Query open","Query answered"),IF(H39="",IF(M39&gt;0,"Overdue","Pending"),"Awaiting auditor")))))</f>
        <v/>
      </c>
    </row>
    <row r="40" customFormat="false" ht="15" hidden="false" customHeight="false" outlineLevel="0" collapsed="false">
      <c r="A40" s="19"/>
      <c r="B40" s="8"/>
      <c r="C40" s="8"/>
      <c r="D40" s="8"/>
      <c r="E40" s="17"/>
      <c r="F40" s="17"/>
      <c r="G40" s="8"/>
      <c r="H40" s="17"/>
      <c r="I40" s="8"/>
      <c r="J40" s="8"/>
      <c r="K40" s="17"/>
      <c r="L40" s="20" t="str">
        <f aca="false">IF(OR(A40="",E40=""),"",IF(H40="",Settings!$C$9,H40)-E40)</f>
        <v/>
      </c>
      <c r="M40" s="20" t="n">
        <f aca="false">IF(OR(A40="",F40="",H40&lt;&gt;"",I40="Not applicable"),0,MAX(0,Settings!$C$9-F40))</f>
        <v>0</v>
      </c>
      <c r="N40" s="10" t="str">
        <f aca="false">IF(A40="","",IF(I40="Not applicable","Not applicable",IF(I40="Accepted","Closed",IF(I40="Query raised",IF(K40="","Query open","Query answered"),IF(H40="",IF(M40&gt;0,"Overdue","Pending"),"Awaiting auditor")))))</f>
        <v/>
      </c>
    </row>
    <row r="41" customFormat="false" ht="15" hidden="false" customHeight="false" outlineLevel="0" collapsed="false">
      <c r="A41" s="19"/>
      <c r="B41" s="8"/>
      <c r="C41" s="8"/>
      <c r="D41" s="8"/>
      <c r="E41" s="17"/>
      <c r="F41" s="17"/>
      <c r="G41" s="8"/>
      <c r="H41" s="17"/>
      <c r="I41" s="8"/>
      <c r="J41" s="8"/>
      <c r="K41" s="17"/>
      <c r="L41" s="20" t="str">
        <f aca="false">IF(OR(A41="",E41=""),"",IF(H41="",Settings!$C$9,H41)-E41)</f>
        <v/>
      </c>
      <c r="M41" s="20" t="n">
        <f aca="false">IF(OR(A41="",F41="",H41&lt;&gt;"",I41="Not applicable"),0,MAX(0,Settings!$C$9-F41))</f>
        <v>0</v>
      </c>
      <c r="N41" s="10" t="str">
        <f aca="false">IF(A41="","",IF(I41="Not applicable","Not applicable",IF(I41="Accepted","Closed",IF(I41="Query raised",IF(K41="","Query open","Query answered"),IF(H41="",IF(M41&gt;0,"Overdue","Pending"),"Awaiting auditor")))))</f>
        <v/>
      </c>
    </row>
    <row r="42" customFormat="false" ht="15" hidden="false" customHeight="false" outlineLevel="0" collapsed="false">
      <c r="A42" s="19"/>
      <c r="B42" s="8"/>
      <c r="C42" s="8"/>
      <c r="D42" s="8"/>
      <c r="E42" s="17"/>
      <c r="F42" s="17"/>
      <c r="G42" s="8"/>
      <c r="H42" s="17"/>
      <c r="I42" s="8"/>
      <c r="J42" s="8"/>
      <c r="K42" s="17"/>
      <c r="L42" s="20" t="str">
        <f aca="false">IF(OR(A42="",E42=""),"",IF(H42="",Settings!$C$9,H42)-E42)</f>
        <v/>
      </c>
      <c r="M42" s="20" t="n">
        <f aca="false">IF(OR(A42="",F42="",H42&lt;&gt;"",I42="Not applicable"),0,MAX(0,Settings!$C$9-F42))</f>
        <v>0</v>
      </c>
      <c r="N42" s="10" t="str">
        <f aca="false">IF(A42="","",IF(I42="Not applicable","Not applicable",IF(I42="Accepted","Closed",IF(I42="Query raised",IF(K42="","Query open","Query answered"),IF(H42="",IF(M42&gt;0,"Overdue","Pending"),"Awaiting auditor")))))</f>
        <v/>
      </c>
    </row>
    <row r="43" customFormat="false" ht="15" hidden="false" customHeight="false" outlineLevel="0" collapsed="false">
      <c r="A43" s="19"/>
      <c r="B43" s="8"/>
      <c r="C43" s="8"/>
      <c r="D43" s="8"/>
      <c r="E43" s="17"/>
      <c r="F43" s="17"/>
      <c r="G43" s="8"/>
      <c r="H43" s="17"/>
      <c r="I43" s="8"/>
      <c r="J43" s="8"/>
      <c r="K43" s="17"/>
      <c r="L43" s="20" t="str">
        <f aca="false">IF(OR(A43="",E43=""),"",IF(H43="",Settings!$C$9,H43)-E43)</f>
        <v/>
      </c>
      <c r="M43" s="20" t="n">
        <f aca="false">IF(OR(A43="",F43="",H43&lt;&gt;"",I43="Not applicable"),0,MAX(0,Settings!$C$9-F43))</f>
        <v>0</v>
      </c>
      <c r="N43" s="10" t="str">
        <f aca="false">IF(A43="","",IF(I43="Not applicable","Not applicable",IF(I43="Accepted","Closed",IF(I43="Query raised",IF(K43="","Query open","Query answered"),IF(H43="",IF(M43&gt;0,"Overdue","Pending"),"Awaiting auditor")))))</f>
        <v/>
      </c>
    </row>
    <row r="44" customFormat="false" ht="15" hidden="false" customHeight="false" outlineLevel="0" collapsed="false">
      <c r="A44" s="19"/>
      <c r="B44" s="8"/>
      <c r="C44" s="8"/>
      <c r="D44" s="8"/>
      <c r="E44" s="17"/>
      <c r="F44" s="17"/>
      <c r="G44" s="8"/>
      <c r="H44" s="17"/>
      <c r="I44" s="8"/>
      <c r="J44" s="8"/>
      <c r="K44" s="17"/>
      <c r="L44" s="20" t="str">
        <f aca="false">IF(OR(A44="",E44=""),"",IF(H44="",Settings!$C$9,H44)-E44)</f>
        <v/>
      </c>
      <c r="M44" s="20" t="n">
        <f aca="false">IF(OR(A44="",F44="",H44&lt;&gt;"",I44="Not applicable"),0,MAX(0,Settings!$C$9-F44))</f>
        <v>0</v>
      </c>
      <c r="N44" s="10" t="str">
        <f aca="false">IF(A44="","",IF(I44="Not applicable","Not applicable",IF(I44="Accepted","Closed",IF(I44="Query raised",IF(K44="","Query open","Query answered"),IF(H44="",IF(M44&gt;0,"Overdue","Pending"),"Awaiting auditor")))))</f>
        <v/>
      </c>
    </row>
    <row r="45" customFormat="false" ht="15" hidden="false" customHeight="false" outlineLevel="0" collapsed="false">
      <c r="A45" s="19"/>
      <c r="B45" s="8"/>
      <c r="C45" s="8"/>
      <c r="D45" s="8"/>
      <c r="E45" s="17"/>
      <c r="F45" s="17"/>
      <c r="G45" s="8"/>
      <c r="H45" s="17"/>
      <c r="I45" s="8"/>
      <c r="J45" s="8"/>
      <c r="K45" s="17"/>
      <c r="L45" s="20" t="str">
        <f aca="false">IF(OR(A45="",E45=""),"",IF(H45="",Settings!$C$9,H45)-E45)</f>
        <v/>
      </c>
      <c r="M45" s="20" t="n">
        <f aca="false">IF(OR(A45="",F45="",H45&lt;&gt;"",I45="Not applicable"),0,MAX(0,Settings!$C$9-F45))</f>
        <v>0</v>
      </c>
      <c r="N45" s="10" t="str">
        <f aca="false">IF(A45="","",IF(I45="Not applicable","Not applicable",IF(I45="Accepted","Closed",IF(I45="Query raised",IF(K45="","Query open","Query answered"),IF(H45="",IF(M45&gt;0,"Overdue","Pending"),"Awaiting auditor")))))</f>
        <v/>
      </c>
    </row>
    <row r="46" customFormat="false" ht="15" hidden="false" customHeight="false" outlineLevel="0" collapsed="false">
      <c r="A46" s="19"/>
      <c r="B46" s="8"/>
      <c r="C46" s="8"/>
      <c r="D46" s="8"/>
      <c r="E46" s="17"/>
      <c r="F46" s="17"/>
      <c r="G46" s="8"/>
      <c r="H46" s="17"/>
      <c r="I46" s="8"/>
      <c r="J46" s="8"/>
      <c r="K46" s="17"/>
      <c r="L46" s="20" t="str">
        <f aca="false">IF(OR(A46="",E46=""),"",IF(H46="",Settings!$C$9,H46)-E46)</f>
        <v/>
      </c>
      <c r="M46" s="20" t="n">
        <f aca="false">IF(OR(A46="",F46="",H46&lt;&gt;"",I46="Not applicable"),0,MAX(0,Settings!$C$9-F46))</f>
        <v>0</v>
      </c>
      <c r="N46" s="10" t="str">
        <f aca="false">IF(A46="","",IF(I46="Not applicable","Not applicable",IF(I46="Accepted","Closed",IF(I46="Query raised",IF(K46="","Query open","Query answered"),IF(H46="",IF(M46&gt;0,"Overdue","Pending"),"Awaiting auditor")))))</f>
        <v/>
      </c>
    </row>
    <row r="47" customFormat="false" ht="15" hidden="false" customHeight="false" outlineLevel="0" collapsed="false">
      <c r="A47" s="19"/>
      <c r="B47" s="8"/>
      <c r="C47" s="8"/>
      <c r="D47" s="8"/>
      <c r="E47" s="17"/>
      <c r="F47" s="17"/>
      <c r="G47" s="8"/>
      <c r="H47" s="17"/>
      <c r="I47" s="8"/>
      <c r="J47" s="8"/>
      <c r="K47" s="17"/>
      <c r="L47" s="20" t="str">
        <f aca="false">IF(OR(A47="",E47=""),"",IF(H47="",Settings!$C$9,H47)-E47)</f>
        <v/>
      </c>
      <c r="M47" s="20" t="n">
        <f aca="false">IF(OR(A47="",F47="",H47&lt;&gt;"",I47="Not applicable"),0,MAX(0,Settings!$C$9-F47))</f>
        <v>0</v>
      </c>
      <c r="N47" s="10" t="str">
        <f aca="false">IF(A47="","",IF(I47="Not applicable","Not applicable",IF(I47="Accepted","Closed",IF(I47="Query raised",IF(K47="","Query open","Query answered"),IF(H47="",IF(M47&gt;0,"Overdue","Pending"),"Awaiting auditor")))))</f>
        <v/>
      </c>
    </row>
    <row r="48" customFormat="false" ht="15" hidden="false" customHeight="false" outlineLevel="0" collapsed="false">
      <c r="A48" s="19"/>
      <c r="B48" s="8"/>
      <c r="C48" s="8"/>
      <c r="D48" s="8"/>
      <c r="E48" s="17"/>
      <c r="F48" s="17"/>
      <c r="G48" s="8"/>
      <c r="H48" s="17"/>
      <c r="I48" s="8"/>
      <c r="J48" s="8"/>
      <c r="K48" s="17"/>
      <c r="L48" s="20" t="str">
        <f aca="false">IF(OR(A48="",E48=""),"",IF(H48="",Settings!$C$9,H48)-E48)</f>
        <v/>
      </c>
      <c r="M48" s="20" t="n">
        <f aca="false">IF(OR(A48="",F48="",H48&lt;&gt;"",I48="Not applicable"),0,MAX(0,Settings!$C$9-F48))</f>
        <v>0</v>
      </c>
      <c r="N48" s="10" t="str">
        <f aca="false">IF(A48="","",IF(I48="Not applicable","Not applicable",IF(I48="Accepted","Closed",IF(I48="Query raised",IF(K48="","Query open","Query answered"),IF(H48="",IF(M48&gt;0,"Overdue","Pending"),"Awaiting auditor")))))</f>
        <v/>
      </c>
    </row>
    <row r="49" customFormat="false" ht="15" hidden="false" customHeight="false" outlineLevel="0" collapsed="false">
      <c r="A49" s="19"/>
      <c r="B49" s="8"/>
      <c r="C49" s="8"/>
      <c r="D49" s="8"/>
      <c r="E49" s="17"/>
      <c r="F49" s="17"/>
      <c r="G49" s="8"/>
      <c r="H49" s="17"/>
      <c r="I49" s="8"/>
      <c r="J49" s="8"/>
      <c r="K49" s="17"/>
      <c r="L49" s="20" t="str">
        <f aca="false">IF(OR(A49="",E49=""),"",IF(H49="",Settings!$C$9,H49)-E49)</f>
        <v/>
      </c>
      <c r="M49" s="20" t="n">
        <f aca="false">IF(OR(A49="",F49="",H49&lt;&gt;"",I49="Not applicable"),0,MAX(0,Settings!$C$9-F49))</f>
        <v>0</v>
      </c>
      <c r="N49" s="10" t="str">
        <f aca="false">IF(A49="","",IF(I49="Not applicable","Not applicable",IF(I49="Accepted","Closed",IF(I49="Query raised",IF(K49="","Query open","Query answered"),IF(H49="",IF(M49&gt;0,"Overdue","Pending"),"Awaiting auditor")))))</f>
        <v/>
      </c>
    </row>
    <row r="50" customFormat="false" ht="15" hidden="false" customHeight="false" outlineLevel="0" collapsed="false">
      <c r="A50" s="19"/>
      <c r="B50" s="8"/>
      <c r="C50" s="8"/>
      <c r="D50" s="8"/>
      <c r="E50" s="17"/>
      <c r="F50" s="17"/>
      <c r="G50" s="8"/>
      <c r="H50" s="17"/>
      <c r="I50" s="8"/>
      <c r="J50" s="8"/>
      <c r="K50" s="17"/>
      <c r="L50" s="20" t="str">
        <f aca="false">IF(OR(A50="",E50=""),"",IF(H50="",Settings!$C$9,H50)-E50)</f>
        <v/>
      </c>
      <c r="M50" s="20" t="n">
        <f aca="false">IF(OR(A50="",F50="",H50&lt;&gt;"",I50="Not applicable"),0,MAX(0,Settings!$C$9-F50))</f>
        <v>0</v>
      </c>
      <c r="N50" s="10" t="str">
        <f aca="false">IF(A50="","",IF(I50="Not applicable","Not applicable",IF(I50="Accepted","Closed",IF(I50="Query raised",IF(K50="","Query open","Query answered"),IF(H50="",IF(M50&gt;0,"Overdue","Pending"),"Awaiting auditor")))))</f>
        <v/>
      </c>
    </row>
    <row r="51" customFormat="false" ht="15" hidden="false" customHeight="false" outlineLevel="0" collapsed="false">
      <c r="A51" s="19"/>
      <c r="B51" s="8"/>
      <c r="C51" s="8"/>
      <c r="D51" s="8"/>
      <c r="E51" s="17"/>
      <c r="F51" s="17"/>
      <c r="G51" s="8"/>
      <c r="H51" s="17"/>
      <c r="I51" s="8"/>
      <c r="J51" s="8"/>
      <c r="K51" s="17"/>
      <c r="L51" s="20" t="str">
        <f aca="false">IF(OR(A51="",E51=""),"",IF(H51="",Settings!$C$9,H51)-E51)</f>
        <v/>
      </c>
      <c r="M51" s="20" t="n">
        <f aca="false">IF(OR(A51="",F51="",H51&lt;&gt;"",I51="Not applicable"),0,MAX(0,Settings!$C$9-F51))</f>
        <v>0</v>
      </c>
      <c r="N51" s="10" t="str">
        <f aca="false">IF(A51="","",IF(I51="Not applicable","Not applicable",IF(I51="Accepted","Closed",IF(I51="Query raised",IF(K51="","Query open","Query answered"),IF(H51="",IF(M51&gt;0,"Overdue","Pending"),"Awaiting auditor")))))</f>
        <v/>
      </c>
    </row>
    <row r="52" customFormat="false" ht="15" hidden="false" customHeight="false" outlineLevel="0" collapsed="false">
      <c r="A52" s="19"/>
      <c r="B52" s="8"/>
      <c r="C52" s="8"/>
      <c r="D52" s="8"/>
      <c r="E52" s="17"/>
      <c r="F52" s="17"/>
      <c r="G52" s="8"/>
      <c r="H52" s="17"/>
      <c r="I52" s="8"/>
      <c r="J52" s="8"/>
      <c r="K52" s="17"/>
      <c r="L52" s="20" t="str">
        <f aca="false">IF(OR(A52="",E52=""),"",IF(H52="",Settings!$C$9,H52)-E52)</f>
        <v/>
      </c>
      <c r="M52" s="20" t="n">
        <f aca="false">IF(OR(A52="",F52="",H52&lt;&gt;"",I52="Not applicable"),0,MAX(0,Settings!$C$9-F52))</f>
        <v>0</v>
      </c>
      <c r="N52" s="10" t="str">
        <f aca="false">IF(A52="","",IF(I52="Not applicable","Not applicable",IF(I52="Accepted","Closed",IF(I52="Query raised",IF(K52="","Query open","Query answered"),IF(H52="",IF(M52&gt;0,"Overdue","Pending"),"Awaiting auditor")))))</f>
        <v/>
      </c>
    </row>
    <row r="53" customFormat="false" ht="15" hidden="false" customHeight="false" outlineLevel="0" collapsed="false">
      <c r="A53" s="19"/>
      <c r="B53" s="8"/>
      <c r="C53" s="8"/>
      <c r="D53" s="8"/>
      <c r="E53" s="17"/>
      <c r="F53" s="17"/>
      <c r="G53" s="8"/>
      <c r="H53" s="17"/>
      <c r="I53" s="8"/>
      <c r="J53" s="8"/>
      <c r="K53" s="17"/>
      <c r="L53" s="20" t="str">
        <f aca="false">IF(OR(A53="",E53=""),"",IF(H53="",Settings!$C$9,H53)-E53)</f>
        <v/>
      </c>
      <c r="M53" s="20" t="n">
        <f aca="false">IF(OR(A53="",F53="",H53&lt;&gt;"",I53="Not applicable"),0,MAX(0,Settings!$C$9-F53))</f>
        <v>0</v>
      </c>
      <c r="N53" s="10" t="str">
        <f aca="false">IF(A53="","",IF(I53="Not applicable","Not applicable",IF(I53="Accepted","Closed",IF(I53="Query raised",IF(K53="","Query open","Query answered"),IF(H53="",IF(M53&gt;0,"Overdue","Pending"),"Awaiting auditor")))))</f>
        <v/>
      </c>
    </row>
    <row r="54" customFormat="false" ht="15" hidden="false" customHeight="false" outlineLevel="0" collapsed="false">
      <c r="A54" s="19"/>
      <c r="B54" s="8"/>
      <c r="C54" s="8"/>
      <c r="D54" s="8"/>
      <c r="E54" s="17"/>
      <c r="F54" s="17"/>
      <c r="G54" s="8"/>
      <c r="H54" s="17"/>
      <c r="I54" s="8"/>
      <c r="J54" s="8"/>
      <c r="K54" s="17"/>
      <c r="L54" s="20" t="str">
        <f aca="false">IF(OR(A54="",E54=""),"",IF(H54="",Settings!$C$9,H54)-E54)</f>
        <v/>
      </c>
      <c r="M54" s="20" t="n">
        <f aca="false">IF(OR(A54="",F54="",H54&lt;&gt;"",I54="Not applicable"),0,MAX(0,Settings!$C$9-F54))</f>
        <v>0</v>
      </c>
      <c r="N54" s="10" t="str">
        <f aca="false">IF(A54="","",IF(I54="Not applicable","Not applicable",IF(I54="Accepted","Closed",IF(I54="Query raised",IF(K54="","Query open","Query answered"),IF(H54="",IF(M54&gt;0,"Overdue","Pending"),"Awaiting auditor")))))</f>
        <v/>
      </c>
    </row>
    <row r="55" customFormat="false" ht="15" hidden="false" customHeight="false" outlineLevel="0" collapsed="false">
      <c r="A55" s="19"/>
      <c r="B55" s="8"/>
      <c r="C55" s="8"/>
      <c r="D55" s="8"/>
      <c r="E55" s="17"/>
      <c r="F55" s="17"/>
      <c r="G55" s="8"/>
      <c r="H55" s="17"/>
      <c r="I55" s="8"/>
      <c r="J55" s="8"/>
      <c r="K55" s="17"/>
      <c r="L55" s="20" t="str">
        <f aca="false">IF(OR(A55="",E55=""),"",IF(H55="",Settings!$C$9,H55)-E55)</f>
        <v/>
      </c>
      <c r="M55" s="20" t="n">
        <f aca="false">IF(OR(A55="",F55="",H55&lt;&gt;"",I55="Not applicable"),0,MAX(0,Settings!$C$9-F55))</f>
        <v>0</v>
      </c>
      <c r="N55" s="10" t="str">
        <f aca="false">IF(A55="","",IF(I55="Not applicable","Not applicable",IF(I55="Accepted","Closed",IF(I55="Query raised",IF(K55="","Query open","Query answered"),IF(H55="",IF(M55&gt;0,"Overdue","Pending"),"Awaiting auditor")))))</f>
        <v/>
      </c>
    </row>
    <row r="56" customFormat="false" ht="15" hidden="false" customHeight="false" outlineLevel="0" collapsed="false">
      <c r="A56" s="19"/>
      <c r="B56" s="8"/>
      <c r="C56" s="8"/>
      <c r="D56" s="8"/>
      <c r="E56" s="17"/>
      <c r="F56" s="17"/>
      <c r="G56" s="8"/>
      <c r="H56" s="17"/>
      <c r="I56" s="8"/>
      <c r="J56" s="8"/>
      <c r="K56" s="17"/>
      <c r="L56" s="20" t="str">
        <f aca="false">IF(OR(A56="",E56=""),"",IF(H56="",Settings!$C$9,H56)-E56)</f>
        <v/>
      </c>
      <c r="M56" s="20" t="n">
        <f aca="false">IF(OR(A56="",F56="",H56&lt;&gt;"",I56="Not applicable"),0,MAX(0,Settings!$C$9-F56))</f>
        <v>0</v>
      </c>
      <c r="N56" s="10" t="str">
        <f aca="false">IF(A56="","",IF(I56="Not applicable","Not applicable",IF(I56="Accepted","Closed",IF(I56="Query raised",IF(K56="","Query open","Query answered"),IF(H56="",IF(M56&gt;0,"Overdue","Pending"),"Awaiting auditor")))))</f>
        <v/>
      </c>
    </row>
    <row r="57" customFormat="false" ht="15" hidden="false" customHeight="false" outlineLevel="0" collapsed="false">
      <c r="A57" s="19"/>
      <c r="B57" s="8"/>
      <c r="C57" s="8"/>
      <c r="D57" s="8"/>
      <c r="E57" s="17"/>
      <c r="F57" s="17"/>
      <c r="G57" s="8"/>
      <c r="H57" s="17"/>
      <c r="I57" s="8"/>
      <c r="J57" s="8"/>
      <c r="K57" s="17"/>
      <c r="L57" s="20" t="str">
        <f aca="false">IF(OR(A57="",E57=""),"",IF(H57="",Settings!$C$9,H57)-E57)</f>
        <v/>
      </c>
      <c r="M57" s="20" t="n">
        <f aca="false">IF(OR(A57="",F57="",H57&lt;&gt;"",I57="Not applicable"),0,MAX(0,Settings!$C$9-F57))</f>
        <v>0</v>
      </c>
      <c r="N57" s="10" t="str">
        <f aca="false">IF(A57="","",IF(I57="Not applicable","Not applicable",IF(I57="Accepted","Closed",IF(I57="Query raised",IF(K57="","Query open","Query answered"),IF(H57="",IF(M57&gt;0,"Overdue","Pending"),"Awaiting auditor")))))</f>
        <v/>
      </c>
    </row>
    <row r="58" customFormat="false" ht="15" hidden="false" customHeight="false" outlineLevel="0" collapsed="false">
      <c r="A58" s="19"/>
      <c r="B58" s="8"/>
      <c r="C58" s="8"/>
      <c r="D58" s="8"/>
      <c r="E58" s="17"/>
      <c r="F58" s="17"/>
      <c r="G58" s="8"/>
      <c r="H58" s="17"/>
      <c r="I58" s="8"/>
      <c r="J58" s="8"/>
      <c r="K58" s="17"/>
      <c r="L58" s="20" t="str">
        <f aca="false">IF(OR(A58="",E58=""),"",IF(H58="",Settings!$C$9,H58)-E58)</f>
        <v/>
      </c>
      <c r="M58" s="20" t="n">
        <f aca="false">IF(OR(A58="",F58="",H58&lt;&gt;"",I58="Not applicable"),0,MAX(0,Settings!$C$9-F58))</f>
        <v>0</v>
      </c>
      <c r="N58" s="10" t="str">
        <f aca="false">IF(A58="","",IF(I58="Not applicable","Not applicable",IF(I58="Accepted","Closed",IF(I58="Query raised",IF(K58="","Query open","Query answered"),IF(H58="",IF(M58&gt;0,"Overdue","Pending"),"Awaiting auditor")))))</f>
        <v/>
      </c>
    </row>
    <row r="59" customFormat="false" ht="15" hidden="false" customHeight="false" outlineLevel="0" collapsed="false">
      <c r="A59" s="19"/>
      <c r="B59" s="8"/>
      <c r="C59" s="8"/>
      <c r="D59" s="8"/>
      <c r="E59" s="17"/>
      <c r="F59" s="17"/>
      <c r="G59" s="8"/>
      <c r="H59" s="17"/>
      <c r="I59" s="8"/>
      <c r="J59" s="8"/>
      <c r="K59" s="17"/>
      <c r="L59" s="20" t="str">
        <f aca="false">IF(OR(A59="",E59=""),"",IF(H59="",Settings!$C$9,H59)-E59)</f>
        <v/>
      </c>
      <c r="M59" s="20" t="n">
        <f aca="false">IF(OR(A59="",F59="",H59&lt;&gt;"",I59="Not applicable"),0,MAX(0,Settings!$C$9-F59))</f>
        <v>0</v>
      </c>
      <c r="N59" s="10" t="str">
        <f aca="false">IF(A59="","",IF(I59="Not applicable","Not applicable",IF(I59="Accepted","Closed",IF(I59="Query raised",IF(K59="","Query open","Query answered"),IF(H59="",IF(M59&gt;0,"Overdue","Pending"),"Awaiting auditor")))))</f>
        <v/>
      </c>
    </row>
    <row r="60" customFormat="false" ht="15" hidden="false" customHeight="false" outlineLevel="0" collapsed="false">
      <c r="A60" s="19"/>
      <c r="B60" s="8"/>
      <c r="C60" s="8"/>
      <c r="D60" s="8"/>
      <c r="E60" s="17"/>
      <c r="F60" s="17"/>
      <c r="G60" s="8"/>
      <c r="H60" s="17"/>
      <c r="I60" s="8"/>
      <c r="J60" s="8"/>
      <c r="K60" s="17"/>
      <c r="L60" s="20" t="str">
        <f aca="false">IF(OR(A60="",E60=""),"",IF(H60="",Settings!$C$9,H60)-E60)</f>
        <v/>
      </c>
      <c r="M60" s="20" t="n">
        <f aca="false">IF(OR(A60="",F60="",H60&lt;&gt;"",I60="Not applicable"),0,MAX(0,Settings!$C$9-F60))</f>
        <v>0</v>
      </c>
      <c r="N60" s="10" t="str">
        <f aca="false">IF(A60="","",IF(I60="Not applicable","Not applicable",IF(I60="Accepted","Closed",IF(I60="Query raised",IF(K60="","Query open","Query answered"),IF(H60="",IF(M60&gt;0,"Overdue","Pending"),"Awaiting auditor")))))</f>
        <v/>
      </c>
    </row>
    <row r="61" customFormat="false" ht="15" hidden="false" customHeight="false" outlineLevel="0" collapsed="false">
      <c r="A61" s="19"/>
      <c r="B61" s="8"/>
      <c r="C61" s="8"/>
      <c r="D61" s="8"/>
      <c r="E61" s="17"/>
      <c r="F61" s="17"/>
      <c r="G61" s="8"/>
      <c r="H61" s="17"/>
      <c r="I61" s="8"/>
      <c r="J61" s="8"/>
      <c r="K61" s="17"/>
      <c r="L61" s="20" t="str">
        <f aca="false">IF(OR(A61="",E61=""),"",IF(H61="",Settings!$C$9,H61)-E61)</f>
        <v/>
      </c>
      <c r="M61" s="20" t="n">
        <f aca="false">IF(OR(A61="",F61="",H61&lt;&gt;"",I61="Not applicable"),0,MAX(0,Settings!$C$9-F61))</f>
        <v>0</v>
      </c>
      <c r="N61" s="10" t="str">
        <f aca="false">IF(A61="","",IF(I61="Not applicable","Not applicable",IF(I61="Accepted","Closed",IF(I61="Query raised",IF(K61="","Query open","Query answered"),IF(H61="",IF(M61&gt;0,"Overdue","Pending"),"Awaiting auditor")))))</f>
        <v/>
      </c>
    </row>
    <row r="62" customFormat="false" ht="15" hidden="false" customHeight="false" outlineLevel="0" collapsed="false">
      <c r="A62" s="19"/>
      <c r="B62" s="8"/>
      <c r="C62" s="8"/>
      <c r="D62" s="8"/>
      <c r="E62" s="17"/>
      <c r="F62" s="17"/>
      <c r="G62" s="8"/>
      <c r="H62" s="17"/>
      <c r="I62" s="8"/>
      <c r="J62" s="8"/>
      <c r="K62" s="17"/>
      <c r="L62" s="20" t="str">
        <f aca="false">IF(OR(A62="",E62=""),"",IF(H62="",Settings!$C$9,H62)-E62)</f>
        <v/>
      </c>
      <c r="M62" s="20" t="n">
        <f aca="false">IF(OR(A62="",F62="",H62&lt;&gt;"",I62="Not applicable"),0,MAX(0,Settings!$C$9-F62))</f>
        <v>0</v>
      </c>
      <c r="N62" s="10" t="str">
        <f aca="false">IF(A62="","",IF(I62="Not applicable","Not applicable",IF(I62="Accepted","Closed",IF(I62="Query raised",IF(K62="","Query open","Query answered"),IF(H62="",IF(M62&gt;0,"Overdue","Pending"),"Awaiting auditor")))))</f>
        <v/>
      </c>
    </row>
    <row r="63" customFormat="false" ht="15" hidden="false" customHeight="false" outlineLevel="0" collapsed="false">
      <c r="A63" s="19"/>
      <c r="B63" s="8"/>
      <c r="C63" s="8"/>
      <c r="D63" s="8"/>
      <c r="E63" s="17"/>
      <c r="F63" s="17"/>
      <c r="G63" s="8"/>
      <c r="H63" s="17"/>
      <c r="I63" s="8"/>
      <c r="J63" s="8"/>
      <c r="K63" s="17"/>
      <c r="L63" s="20" t="str">
        <f aca="false">IF(OR(A63="",E63=""),"",IF(H63="",Settings!$C$9,H63)-E63)</f>
        <v/>
      </c>
      <c r="M63" s="20" t="n">
        <f aca="false">IF(OR(A63="",F63="",H63&lt;&gt;"",I63="Not applicable"),0,MAX(0,Settings!$C$9-F63))</f>
        <v>0</v>
      </c>
      <c r="N63" s="10" t="str">
        <f aca="false">IF(A63="","",IF(I63="Not applicable","Not applicable",IF(I63="Accepted","Closed",IF(I63="Query raised",IF(K63="","Query open","Query answered"),IF(H63="",IF(M63&gt;0,"Overdue","Pending"),"Awaiting auditor")))))</f>
        <v/>
      </c>
    </row>
    <row r="64" customFormat="false" ht="15" hidden="false" customHeight="false" outlineLevel="0" collapsed="false">
      <c r="A64" s="19"/>
      <c r="B64" s="8"/>
      <c r="C64" s="8"/>
      <c r="D64" s="8"/>
      <c r="E64" s="17"/>
      <c r="F64" s="17"/>
      <c r="G64" s="8"/>
      <c r="H64" s="17"/>
      <c r="I64" s="8"/>
      <c r="J64" s="8"/>
      <c r="K64" s="17"/>
      <c r="L64" s="20" t="str">
        <f aca="false">IF(OR(A64="",E64=""),"",IF(H64="",Settings!$C$9,H64)-E64)</f>
        <v/>
      </c>
      <c r="M64" s="20" t="n">
        <f aca="false">IF(OR(A64="",F64="",H64&lt;&gt;"",I64="Not applicable"),0,MAX(0,Settings!$C$9-F64))</f>
        <v>0</v>
      </c>
      <c r="N64" s="10" t="str">
        <f aca="false">IF(A64="","",IF(I64="Not applicable","Not applicable",IF(I64="Accepted","Closed",IF(I64="Query raised",IF(K64="","Query open","Query answered"),IF(H64="",IF(M64&gt;0,"Overdue","Pending"),"Awaiting auditor")))))</f>
        <v/>
      </c>
    </row>
    <row r="65" customFormat="false" ht="15" hidden="false" customHeight="false" outlineLevel="0" collapsed="false">
      <c r="A65" s="19"/>
      <c r="B65" s="8"/>
      <c r="C65" s="8"/>
      <c r="D65" s="8"/>
      <c r="E65" s="17"/>
      <c r="F65" s="17"/>
      <c r="G65" s="8"/>
      <c r="H65" s="17"/>
      <c r="I65" s="8"/>
      <c r="J65" s="8"/>
      <c r="K65" s="17"/>
      <c r="L65" s="20" t="str">
        <f aca="false">IF(OR(A65="",E65=""),"",IF(H65="",Settings!$C$9,H65)-E65)</f>
        <v/>
      </c>
      <c r="M65" s="20" t="n">
        <f aca="false">IF(OR(A65="",F65="",H65&lt;&gt;"",I65="Not applicable"),0,MAX(0,Settings!$C$9-F65))</f>
        <v>0</v>
      </c>
      <c r="N65" s="10" t="str">
        <f aca="false">IF(A65="","",IF(I65="Not applicable","Not applicable",IF(I65="Accepted","Closed",IF(I65="Query raised",IF(K65="","Query open","Query answered"),IF(H65="",IF(M65&gt;0,"Overdue","Pending"),"Awaiting auditor")))))</f>
        <v/>
      </c>
    </row>
    <row r="66" customFormat="false" ht="15" hidden="false" customHeight="false" outlineLevel="0" collapsed="false">
      <c r="A66" s="19"/>
      <c r="B66" s="8"/>
      <c r="C66" s="8"/>
      <c r="D66" s="8"/>
      <c r="E66" s="17"/>
      <c r="F66" s="17"/>
      <c r="G66" s="8"/>
      <c r="H66" s="17"/>
      <c r="I66" s="8"/>
      <c r="J66" s="8"/>
      <c r="K66" s="17"/>
      <c r="L66" s="20" t="str">
        <f aca="false">IF(OR(A66="",E66=""),"",IF(H66="",Settings!$C$9,H66)-E66)</f>
        <v/>
      </c>
      <c r="M66" s="20" t="n">
        <f aca="false">IF(OR(A66="",F66="",H66&lt;&gt;"",I66="Not applicable"),0,MAX(0,Settings!$C$9-F66))</f>
        <v>0</v>
      </c>
      <c r="N66" s="10" t="str">
        <f aca="false">IF(A66="","",IF(I66="Not applicable","Not applicable",IF(I66="Accepted","Closed",IF(I66="Query raised",IF(K66="","Query open","Query answered"),IF(H66="",IF(M66&gt;0,"Overdue","Pending"),"Awaiting auditor")))))</f>
        <v/>
      </c>
    </row>
    <row r="67" customFormat="false" ht="15" hidden="false" customHeight="false" outlineLevel="0" collapsed="false">
      <c r="A67" s="19"/>
      <c r="B67" s="8"/>
      <c r="C67" s="8"/>
      <c r="D67" s="8"/>
      <c r="E67" s="17"/>
      <c r="F67" s="17"/>
      <c r="G67" s="8"/>
      <c r="H67" s="17"/>
      <c r="I67" s="8"/>
      <c r="J67" s="8"/>
      <c r="K67" s="17"/>
      <c r="L67" s="20" t="str">
        <f aca="false">IF(OR(A67="",E67=""),"",IF(H67="",Settings!$C$9,H67)-E67)</f>
        <v/>
      </c>
      <c r="M67" s="20" t="n">
        <f aca="false">IF(OR(A67="",F67="",H67&lt;&gt;"",I67="Not applicable"),0,MAX(0,Settings!$C$9-F67))</f>
        <v>0</v>
      </c>
      <c r="N67" s="10" t="str">
        <f aca="false">IF(A67="","",IF(I67="Not applicable","Not applicable",IF(I67="Accepted","Closed",IF(I67="Query raised",IF(K67="","Query open","Query answered"),IF(H67="",IF(M67&gt;0,"Overdue","Pending"),"Awaiting auditor")))))</f>
        <v/>
      </c>
    </row>
    <row r="68" customFormat="false" ht="15" hidden="false" customHeight="false" outlineLevel="0" collapsed="false">
      <c r="A68" s="19"/>
      <c r="B68" s="8"/>
      <c r="C68" s="8"/>
      <c r="D68" s="8"/>
      <c r="E68" s="17"/>
      <c r="F68" s="17"/>
      <c r="G68" s="8"/>
      <c r="H68" s="17"/>
      <c r="I68" s="8"/>
      <c r="J68" s="8"/>
      <c r="K68" s="17"/>
      <c r="L68" s="20" t="str">
        <f aca="false">IF(OR(A68="",E68=""),"",IF(H68="",Settings!$C$9,H68)-E68)</f>
        <v/>
      </c>
      <c r="M68" s="20" t="n">
        <f aca="false">IF(OR(A68="",F68="",H68&lt;&gt;"",I68="Not applicable"),0,MAX(0,Settings!$C$9-F68))</f>
        <v>0</v>
      </c>
      <c r="N68" s="10" t="str">
        <f aca="false">IF(A68="","",IF(I68="Not applicable","Not applicable",IF(I68="Accepted","Closed",IF(I68="Query raised",IF(K68="","Query open","Query answered"),IF(H68="",IF(M68&gt;0,"Overdue","Pending"),"Awaiting auditor")))))</f>
        <v/>
      </c>
    </row>
    <row r="69" customFormat="false" ht="15" hidden="false" customHeight="false" outlineLevel="0" collapsed="false">
      <c r="A69" s="19"/>
      <c r="B69" s="8"/>
      <c r="C69" s="8"/>
      <c r="D69" s="8"/>
      <c r="E69" s="17"/>
      <c r="F69" s="17"/>
      <c r="G69" s="8"/>
      <c r="H69" s="17"/>
      <c r="I69" s="8"/>
      <c r="J69" s="8"/>
      <c r="K69" s="17"/>
      <c r="L69" s="20" t="str">
        <f aca="false">IF(OR(A69="",E69=""),"",IF(H69="",Settings!$C$9,H69)-E69)</f>
        <v/>
      </c>
      <c r="M69" s="20" t="n">
        <f aca="false">IF(OR(A69="",F69="",H69&lt;&gt;"",I69="Not applicable"),0,MAX(0,Settings!$C$9-F69))</f>
        <v>0</v>
      </c>
      <c r="N69" s="10" t="str">
        <f aca="false">IF(A69="","",IF(I69="Not applicable","Not applicable",IF(I69="Accepted","Closed",IF(I69="Query raised",IF(K69="","Query open","Query answered"),IF(H69="",IF(M69&gt;0,"Overdue","Pending"),"Awaiting auditor")))))</f>
        <v/>
      </c>
    </row>
    <row r="70" customFormat="false" ht="15" hidden="false" customHeight="false" outlineLevel="0" collapsed="false">
      <c r="A70" s="19"/>
      <c r="B70" s="8"/>
      <c r="C70" s="8"/>
      <c r="D70" s="8"/>
      <c r="E70" s="17"/>
      <c r="F70" s="17"/>
      <c r="G70" s="8"/>
      <c r="H70" s="17"/>
      <c r="I70" s="8"/>
      <c r="J70" s="8"/>
      <c r="K70" s="17"/>
      <c r="L70" s="20" t="str">
        <f aca="false">IF(OR(A70="",E70=""),"",IF(H70="",Settings!$C$9,H70)-E70)</f>
        <v/>
      </c>
      <c r="M70" s="20" t="n">
        <f aca="false">IF(OR(A70="",F70="",H70&lt;&gt;"",I70="Not applicable"),0,MAX(0,Settings!$C$9-F70))</f>
        <v>0</v>
      </c>
      <c r="N70" s="10" t="str">
        <f aca="false">IF(A70="","",IF(I70="Not applicable","Not applicable",IF(I70="Accepted","Closed",IF(I70="Query raised",IF(K70="","Query open","Query answered"),IF(H70="",IF(M70&gt;0,"Overdue","Pending"),"Awaiting auditor")))))</f>
        <v/>
      </c>
    </row>
    <row r="71" customFormat="false" ht="15" hidden="false" customHeight="false" outlineLevel="0" collapsed="false">
      <c r="A71" s="19"/>
      <c r="B71" s="8"/>
      <c r="C71" s="8"/>
      <c r="D71" s="8"/>
      <c r="E71" s="17"/>
      <c r="F71" s="17"/>
      <c r="G71" s="8"/>
      <c r="H71" s="17"/>
      <c r="I71" s="8"/>
      <c r="J71" s="8"/>
      <c r="K71" s="17"/>
      <c r="L71" s="20" t="str">
        <f aca="false">IF(OR(A71="",E71=""),"",IF(H71="",Settings!$C$9,H71)-E71)</f>
        <v/>
      </c>
      <c r="M71" s="20" t="n">
        <f aca="false">IF(OR(A71="",F71="",H71&lt;&gt;"",I71="Not applicable"),0,MAX(0,Settings!$C$9-F71))</f>
        <v>0</v>
      </c>
      <c r="N71" s="10" t="str">
        <f aca="false">IF(A71="","",IF(I71="Not applicable","Not applicable",IF(I71="Accepted","Closed",IF(I71="Query raised",IF(K71="","Query open","Query answered"),IF(H71="",IF(M71&gt;0,"Overdue","Pending"),"Awaiting auditor")))))</f>
        <v/>
      </c>
    </row>
    <row r="72" customFormat="false" ht="15" hidden="false" customHeight="false" outlineLevel="0" collapsed="false">
      <c r="A72" s="19"/>
      <c r="B72" s="8"/>
      <c r="C72" s="8"/>
      <c r="D72" s="8"/>
      <c r="E72" s="17"/>
      <c r="F72" s="17"/>
      <c r="G72" s="8"/>
      <c r="H72" s="17"/>
      <c r="I72" s="8"/>
      <c r="J72" s="8"/>
      <c r="K72" s="17"/>
      <c r="L72" s="20" t="str">
        <f aca="false">IF(OR(A72="",E72=""),"",IF(H72="",Settings!$C$9,H72)-E72)</f>
        <v/>
      </c>
      <c r="M72" s="20" t="n">
        <f aca="false">IF(OR(A72="",F72="",H72&lt;&gt;"",I72="Not applicable"),0,MAX(0,Settings!$C$9-F72))</f>
        <v>0</v>
      </c>
      <c r="N72" s="10" t="str">
        <f aca="false">IF(A72="","",IF(I72="Not applicable","Not applicable",IF(I72="Accepted","Closed",IF(I72="Query raised",IF(K72="","Query open","Query answered"),IF(H72="",IF(M72&gt;0,"Overdue","Pending"),"Awaiting auditor")))))</f>
        <v/>
      </c>
    </row>
    <row r="73" customFormat="false" ht="15" hidden="false" customHeight="false" outlineLevel="0" collapsed="false">
      <c r="A73" s="19"/>
      <c r="B73" s="8"/>
      <c r="C73" s="8"/>
      <c r="D73" s="8"/>
      <c r="E73" s="17"/>
      <c r="F73" s="17"/>
      <c r="G73" s="8"/>
      <c r="H73" s="17"/>
      <c r="I73" s="8"/>
      <c r="J73" s="8"/>
      <c r="K73" s="17"/>
      <c r="L73" s="20" t="str">
        <f aca="false">IF(OR(A73="",E73=""),"",IF(H73="",Settings!$C$9,H73)-E73)</f>
        <v/>
      </c>
      <c r="M73" s="20" t="n">
        <f aca="false">IF(OR(A73="",F73="",H73&lt;&gt;"",I73="Not applicable"),0,MAX(0,Settings!$C$9-F73))</f>
        <v>0</v>
      </c>
      <c r="N73" s="10" t="str">
        <f aca="false">IF(A73="","",IF(I73="Not applicable","Not applicable",IF(I73="Accepted","Closed",IF(I73="Query raised",IF(K73="","Query open","Query answered"),IF(H73="",IF(M73&gt;0,"Overdue","Pending"),"Awaiting auditor")))))</f>
        <v/>
      </c>
    </row>
    <row r="74" customFormat="false" ht="15" hidden="false" customHeight="false" outlineLevel="0" collapsed="false">
      <c r="A74" s="19"/>
      <c r="B74" s="8"/>
      <c r="C74" s="8"/>
      <c r="D74" s="8"/>
      <c r="E74" s="17"/>
      <c r="F74" s="17"/>
      <c r="G74" s="8"/>
      <c r="H74" s="17"/>
      <c r="I74" s="8"/>
      <c r="J74" s="8"/>
      <c r="K74" s="17"/>
      <c r="L74" s="20" t="str">
        <f aca="false">IF(OR(A74="",E74=""),"",IF(H74="",Settings!$C$9,H74)-E74)</f>
        <v/>
      </c>
      <c r="M74" s="20" t="n">
        <f aca="false">IF(OR(A74="",F74="",H74&lt;&gt;"",I74="Not applicable"),0,MAX(0,Settings!$C$9-F74))</f>
        <v>0</v>
      </c>
      <c r="N74" s="10" t="str">
        <f aca="false">IF(A74="","",IF(I74="Not applicable","Not applicable",IF(I74="Accepted","Closed",IF(I74="Query raised",IF(K74="","Query open","Query answered"),IF(H74="",IF(M74&gt;0,"Overdue","Pending"),"Awaiting auditor")))))</f>
        <v/>
      </c>
    </row>
    <row r="75" customFormat="false" ht="15" hidden="false" customHeight="false" outlineLevel="0" collapsed="false">
      <c r="A75" s="19"/>
      <c r="B75" s="8"/>
      <c r="C75" s="8"/>
      <c r="D75" s="8"/>
      <c r="E75" s="17"/>
      <c r="F75" s="17"/>
      <c r="G75" s="8"/>
      <c r="H75" s="17"/>
      <c r="I75" s="8"/>
      <c r="J75" s="8"/>
      <c r="K75" s="17"/>
      <c r="L75" s="20" t="str">
        <f aca="false">IF(OR(A75="",E75=""),"",IF(H75="",Settings!$C$9,H75)-E75)</f>
        <v/>
      </c>
      <c r="M75" s="20" t="n">
        <f aca="false">IF(OR(A75="",F75="",H75&lt;&gt;"",I75="Not applicable"),0,MAX(0,Settings!$C$9-F75))</f>
        <v>0</v>
      </c>
      <c r="N75" s="10" t="str">
        <f aca="false">IF(A75="","",IF(I75="Not applicable","Not applicable",IF(I75="Accepted","Closed",IF(I75="Query raised",IF(K75="","Query open","Query answered"),IF(H75="",IF(M75&gt;0,"Overdue","Pending"),"Awaiting auditor")))))</f>
        <v/>
      </c>
    </row>
    <row r="76" customFormat="false" ht="15" hidden="false" customHeight="false" outlineLevel="0" collapsed="false">
      <c r="A76" s="19"/>
      <c r="B76" s="8"/>
      <c r="C76" s="8"/>
      <c r="D76" s="8"/>
      <c r="E76" s="17"/>
      <c r="F76" s="17"/>
      <c r="G76" s="8"/>
      <c r="H76" s="17"/>
      <c r="I76" s="8"/>
      <c r="J76" s="8"/>
      <c r="K76" s="17"/>
      <c r="L76" s="20" t="str">
        <f aca="false">IF(OR(A76="",E76=""),"",IF(H76="",Settings!$C$9,H76)-E76)</f>
        <v/>
      </c>
      <c r="M76" s="20" t="n">
        <f aca="false">IF(OR(A76="",F76="",H76&lt;&gt;"",I76="Not applicable"),0,MAX(0,Settings!$C$9-F76))</f>
        <v>0</v>
      </c>
      <c r="N76" s="10" t="str">
        <f aca="false">IF(A76="","",IF(I76="Not applicable","Not applicable",IF(I76="Accepted","Closed",IF(I76="Query raised",IF(K76="","Query open","Query answered"),IF(H76="",IF(M76&gt;0,"Overdue","Pending"),"Awaiting auditor")))))</f>
        <v/>
      </c>
    </row>
    <row r="77" customFormat="false" ht="15" hidden="false" customHeight="false" outlineLevel="0" collapsed="false">
      <c r="A77" s="19"/>
      <c r="B77" s="8"/>
      <c r="C77" s="8"/>
      <c r="D77" s="8"/>
      <c r="E77" s="17"/>
      <c r="F77" s="17"/>
      <c r="G77" s="8"/>
      <c r="H77" s="17"/>
      <c r="I77" s="8"/>
      <c r="J77" s="8"/>
      <c r="K77" s="17"/>
      <c r="L77" s="20" t="str">
        <f aca="false">IF(OR(A77="",E77=""),"",IF(H77="",Settings!$C$9,H77)-E77)</f>
        <v/>
      </c>
      <c r="M77" s="20" t="n">
        <f aca="false">IF(OR(A77="",F77="",H77&lt;&gt;"",I77="Not applicable"),0,MAX(0,Settings!$C$9-F77))</f>
        <v>0</v>
      </c>
      <c r="N77" s="10" t="str">
        <f aca="false">IF(A77="","",IF(I77="Not applicable","Not applicable",IF(I77="Accepted","Closed",IF(I77="Query raised",IF(K77="","Query open","Query answered"),IF(H77="",IF(M77&gt;0,"Overdue","Pending"),"Awaiting auditor")))))</f>
        <v/>
      </c>
    </row>
    <row r="78" customFormat="false" ht="15" hidden="false" customHeight="false" outlineLevel="0" collapsed="false">
      <c r="A78" s="19"/>
      <c r="B78" s="8"/>
      <c r="C78" s="8"/>
      <c r="D78" s="8"/>
      <c r="E78" s="17"/>
      <c r="F78" s="17"/>
      <c r="G78" s="8"/>
      <c r="H78" s="17"/>
      <c r="I78" s="8"/>
      <c r="J78" s="8"/>
      <c r="K78" s="17"/>
      <c r="L78" s="20" t="str">
        <f aca="false">IF(OR(A78="",E78=""),"",IF(H78="",Settings!$C$9,H78)-E78)</f>
        <v/>
      </c>
      <c r="M78" s="20" t="n">
        <f aca="false">IF(OR(A78="",F78="",H78&lt;&gt;"",I78="Not applicable"),0,MAX(0,Settings!$C$9-F78))</f>
        <v>0</v>
      </c>
      <c r="N78" s="10" t="str">
        <f aca="false">IF(A78="","",IF(I78="Not applicable","Not applicable",IF(I78="Accepted","Closed",IF(I78="Query raised",IF(K78="","Query open","Query answered"),IF(H78="",IF(M78&gt;0,"Overdue","Pending"),"Awaiting auditor")))))</f>
        <v/>
      </c>
    </row>
    <row r="79" customFormat="false" ht="15" hidden="false" customHeight="false" outlineLevel="0" collapsed="false">
      <c r="A79" s="19"/>
      <c r="B79" s="8"/>
      <c r="C79" s="8"/>
      <c r="D79" s="8"/>
      <c r="E79" s="17"/>
      <c r="F79" s="17"/>
      <c r="G79" s="8"/>
      <c r="H79" s="17"/>
      <c r="I79" s="8"/>
      <c r="J79" s="8"/>
      <c r="K79" s="17"/>
      <c r="L79" s="20" t="str">
        <f aca="false">IF(OR(A79="",E79=""),"",IF(H79="",Settings!$C$9,H79)-E79)</f>
        <v/>
      </c>
      <c r="M79" s="20" t="n">
        <f aca="false">IF(OR(A79="",F79="",H79&lt;&gt;"",I79="Not applicable"),0,MAX(0,Settings!$C$9-F79))</f>
        <v>0</v>
      </c>
      <c r="N79" s="10" t="str">
        <f aca="false">IF(A79="","",IF(I79="Not applicable","Not applicable",IF(I79="Accepted","Closed",IF(I79="Query raised",IF(K79="","Query open","Query answered"),IF(H79="",IF(M79&gt;0,"Overdue","Pending"),"Awaiting auditor")))))</f>
        <v/>
      </c>
    </row>
    <row r="80" customFormat="false" ht="15" hidden="false" customHeight="false" outlineLevel="0" collapsed="false">
      <c r="A80" s="19"/>
      <c r="B80" s="8"/>
      <c r="C80" s="8"/>
      <c r="D80" s="8"/>
      <c r="E80" s="17"/>
      <c r="F80" s="17"/>
      <c r="G80" s="8"/>
      <c r="H80" s="17"/>
      <c r="I80" s="8"/>
      <c r="J80" s="8"/>
      <c r="K80" s="17"/>
      <c r="L80" s="20" t="str">
        <f aca="false">IF(OR(A80="",E80=""),"",IF(H80="",Settings!$C$9,H80)-E80)</f>
        <v/>
      </c>
      <c r="M80" s="20" t="n">
        <f aca="false">IF(OR(A80="",F80="",H80&lt;&gt;"",I80="Not applicable"),0,MAX(0,Settings!$C$9-F80))</f>
        <v>0</v>
      </c>
      <c r="N80" s="10" t="str">
        <f aca="false">IF(A80="","",IF(I80="Not applicable","Not applicable",IF(I80="Accepted","Closed",IF(I80="Query raised",IF(K80="","Query open","Query answered"),IF(H80="",IF(M80&gt;0,"Overdue","Pending"),"Awaiting auditor")))))</f>
        <v/>
      </c>
    </row>
    <row r="81" customFormat="false" ht="15" hidden="false" customHeight="false" outlineLevel="0" collapsed="false">
      <c r="A81" s="19"/>
      <c r="B81" s="8"/>
      <c r="C81" s="8"/>
      <c r="D81" s="8"/>
      <c r="E81" s="17"/>
      <c r="F81" s="17"/>
      <c r="G81" s="8"/>
      <c r="H81" s="17"/>
      <c r="I81" s="8"/>
      <c r="J81" s="8"/>
      <c r="K81" s="17"/>
      <c r="L81" s="20" t="str">
        <f aca="false">IF(OR(A81="",E81=""),"",IF(H81="",Settings!$C$9,H81)-E81)</f>
        <v/>
      </c>
      <c r="M81" s="20" t="n">
        <f aca="false">IF(OR(A81="",F81="",H81&lt;&gt;"",I81="Not applicable"),0,MAX(0,Settings!$C$9-F81))</f>
        <v>0</v>
      </c>
      <c r="N81" s="10" t="str">
        <f aca="false">IF(A81="","",IF(I81="Not applicable","Not applicable",IF(I81="Accepted","Closed",IF(I81="Query raised",IF(K81="","Query open","Query answered"),IF(H81="",IF(M81&gt;0,"Overdue","Pending"),"Awaiting auditor")))))</f>
        <v/>
      </c>
    </row>
    <row r="82" customFormat="false" ht="15" hidden="false" customHeight="false" outlineLevel="0" collapsed="false">
      <c r="A82" s="19"/>
      <c r="B82" s="8"/>
      <c r="C82" s="8"/>
      <c r="D82" s="8"/>
      <c r="E82" s="17"/>
      <c r="F82" s="17"/>
      <c r="G82" s="8"/>
      <c r="H82" s="17"/>
      <c r="I82" s="8"/>
      <c r="J82" s="8"/>
      <c r="K82" s="17"/>
      <c r="L82" s="20" t="str">
        <f aca="false">IF(OR(A82="",E82=""),"",IF(H82="",Settings!$C$9,H82)-E82)</f>
        <v/>
      </c>
      <c r="M82" s="20" t="n">
        <f aca="false">IF(OR(A82="",F82="",H82&lt;&gt;"",I82="Not applicable"),0,MAX(0,Settings!$C$9-F82))</f>
        <v>0</v>
      </c>
      <c r="N82" s="10" t="str">
        <f aca="false">IF(A82="","",IF(I82="Not applicable","Not applicable",IF(I82="Accepted","Closed",IF(I82="Query raised",IF(K82="","Query open","Query answered"),IF(H82="",IF(M82&gt;0,"Overdue","Pending"),"Awaiting auditor")))))</f>
        <v/>
      </c>
    </row>
    <row r="83" customFormat="false" ht="15" hidden="false" customHeight="false" outlineLevel="0" collapsed="false">
      <c r="A83" s="19"/>
      <c r="B83" s="8"/>
      <c r="C83" s="8"/>
      <c r="D83" s="8"/>
      <c r="E83" s="17"/>
      <c r="F83" s="17"/>
      <c r="G83" s="8"/>
      <c r="H83" s="17"/>
      <c r="I83" s="8"/>
      <c r="J83" s="8"/>
      <c r="K83" s="17"/>
      <c r="L83" s="20" t="str">
        <f aca="false">IF(OR(A83="",E83=""),"",IF(H83="",Settings!$C$9,H83)-E83)</f>
        <v/>
      </c>
      <c r="M83" s="20" t="n">
        <f aca="false">IF(OR(A83="",F83="",H83&lt;&gt;"",I83="Not applicable"),0,MAX(0,Settings!$C$9-F83))</f>
        <v>0</v>
      </c>
      <c r="N83" s="10" t="str">
        <f aca="false">IF(A83="","",IF(I83="Not applicable","Not applicable",IF(I83="Accepted","Closed",IF(I83="Query raised",IF(K83="","Query open","Query answered"),IF(H83="",IF(M83&gt;0,"Overdue","Pending"),"Awaiting auditor")))))</f>
        <v/>
      </c>
    </row>
    <row r="84" customFormat="false" ht="15" hidden="false" customHeight="false" outlineLevel="0" collapsed="false">
      <c r="A84" s="19"/>
      <c r="B84" s="8"/>
      <c r="C84" s="8"/>
      <c r="D84" s="8"/>
      <c r="E84" s="17"/>
      <c r="F84" s="17"/>
      <c r="G84" s="8"/>
      <c r="H84" s="17"/>
      <c r="I84" s="8"/>
      <c r="J84" s="8"/>
      <c r="K84" s="17"/>
      <c r="L84" s="20" t="str">
        <f aca="false">IF(OR(A84="",E84=""),"",IF(H84="",Settings!$C$9,H84)-E84)</f>
        <v/>
      </c>
      <c r="M84" s="20" t="n">
        <f aca="false">IF(OR(A84="",F84="",H84&lt;&gt;"",I84="Not applicable"),0,MAX(0,Settings!$C$9-F84))</f>
        <v>0</v>
      </c>
      <c r="N84" s="10" t="str">
        <f aca="false">IF(A84="","",IF(I84="Not applicable","Not applicable",IF(I84="Accepted","Closed",IF(I84="Query raised",IF(K84="","Query open","Query answered"),IF(H84="",IF(M84&gt;0,"Overdue","Pending"),"Awaiting auditor")))))</f>
        <v/>
      </c>
    </row>
    <row r="85" customFormat="false" ht="15" hidden="false" customHeight="false" outlineLevel="0" collapsed="false">
      <c r="A85" s="19"/>
      <c r="B85" s="8"/>
      <c r="C85" s="8"/>
      <c r="D85" s="8"/>
      <c r="E85" s="17"/>
      <c r="F85" s="17"/>
      <c r="G85" s="8"/>
      <c r="H85" s="17"/>
      <c r="I85" s="8"/>
      <c r="J85" s="8"/>
      <c r="K85" s="17"/>
      <c r="L85" s="20" t="str">
        <f aca="false">IF(OR(A85="",E85=""),"",IF(H85="",Settings!$C$9,H85)-E85)</f>
        <v/>
      </c>
      <c r="M85" s="20" t="n">
        <f aca="false">IF(OR(A85="",F85="",H85&lt;&gt;"",I85="Not applicable"),0,MAX(0,Settings!$C$9-F85))</f>
        <v>0</v>
      </c>
      <c r="N85" s="10" t="str">
        <f aca="false">IF(A85="","",IF(I85="Not applicable","Not applicable",IF(I85="Accepted","Closed",IF(I85="Query raised",IF(K85="","Query open","Query answered"),IF(H85="",IF(M85&gt;0,"Overdue","Pending"),"Awaiting auditor")))))</f>
        <v/>
      </c>
    </row>
    <row r="86" customFormat="false" ht="15" hidden="false" customHeight="false" outlineLevel="0" collapsed="false">
      <c r="A86" s="19"/>
      <c r="B86" s="8"/>
      <c r="C86" s="8"/>
      <c r="D86" s="8"/>
      <c r="E86" s="17"/>
      <c r="F86" s="17"/>
      <c r="G86" s="8"/>
      <c r="H86" s="17"/>
      <c r="I86" s="8"/>
      <c r="J86" s="8"/>
      <c r="K86" s="17"/>
      <c r="L86" s="20" t="str">
        <f aca="false">IF(OR(A86="",E86=""),"",IF(H86="",Settings!$C$9,H86)-E86)</f>
        <v/>
      </c>
      <c r="M86" s="20" t="n">
        <f aca="false">IF(OR(A86="",F86="",H86&lt;&gt;"",I86="Not applicable"),0,MAX(0,Settings!$C$9-F86))</f>
        <v>0</v>
      </c>
      <c r="N86" s="10" t="str">
        <f aca="false">IF(A86="","",IF(I86="Not applicable","Not applicable",IF(I86="Accepted","Closed",IF(I86="Query raised",IF(K86="","Query open","Query answered"),IF(H86="",IF(M86&gt;0,"Overdue","Pending"),"Awaiting auditor")))))</f>
        <v/>
      </c>
    </row>
    <row r="87" customFormat="false" ht="15" hidden="false" customHeight="false" outlineLevel="0" collapsed="false">
      <c r="A87" s="19"/>
      <c r="B87" s="8"/>
      <c r="C87" s="8"/>
      <c r="D87" s="8"/>
      <c r="E87" s="17"/>
      <c r="F87" s="17"/>
      <c r="G87" s="8"/>
      <c r="H87" s="17"/>
      <c r="I87" s="8"/>
      <c r="J87" s="8"/>
      <c r="K87" s="17"/>
      <c r="L87" s="20" t="str">
        <f aca="false">IF(OR(A87="",E87=""),"",IF(H87="",Settings!$C$9,H87)-E87)</f>
        <v/>
      </c>
      <c r="M87" s="20" t="n">
        <f aca="false">IF(OR(A87="",F87="",H87&lt;&gt;"",I87="Not applicable"),0,MAX(0,Settings!$C$9-F87))</f>
        <v>0</v>
      </c>
      <c r="N87" s="10" t="str">
        <f aca="false">IF(A87="","",IF(I87="Not applicable","Not applicable",IF(I87="Accepted","Closed",IF(I87="Query raised",IF(K87="","Query open","Query answered"),IF(H87="",IF(M87&gt;0,"Overdue","Pending"),"Awaiting auditor")))))</f>
        <v/>
      </c>
    </row>
    <row r="88" customFormat="false" ht="15" hidden="false" customHeight="false" outlineLevel="0" collapsed="false">
      <c r="A88" s="19"/>
      <c r="B88" s="8"/>
      <c r="C88" s="8"/>
      <c r="D88" s="8"/>
      <c r="E88" s="17"/>
      <c r="F88" s="17"/>
      <c r="G88" s="8"/>
      <c r="H88" s="17"/>
      <c r="I88" s="8"/>
      <c r="J88" s="8"/>
      <c r="K88" s="17"/>
      <c r="L88" s="20" t="str">
        <f aca="false">IF(OR(A88="",E88=""),"",IF(H88="",Settings!$C$9,H88)-E88)</f>
        <v/>
      </c>
      <c r="M88" s="20" t="n">
        <f aca="false">IF(OR(A88="",F88="",H88&lt;&gt;"",I88="Not applicable"),0,MAX(0,Settings!$C$9-F88))</f>
        <v>0</v>
      </c>
      <c r="N88" s="10" t="str">
        <f aca="false">IF(A88="","",IF(I88="Not applicable","Not applicable",IF(I88="Accepted","Closed",IF(I88="Query raised",IF(K88="","Query open","Query answered"),IF(H88="",IF(M88&gt;0,"Overdue","Pending"),"Awaiting auditor")))))</f>
        <v/>
      </c>
    </row>
    <row r="89" customFormat="false" ht="15" hidden="false" customHeight="false" outlineLevel="0" collapsed="false">
      <c r="A89" s="19"/>
      <c r="B89" s="8"/>
      <c r="C89" s="8"/>
      <c r="D89" s="8"/>
      <c r="E89" s="17"/>
      <c r="F89" s="17"/>
      <c r="G89" s="8"/>
      <c r="H89" s="17"/>
      <c r="I89" s="8"/>
      <c r="J89" s="8"/>
      <c r="K89" s="17"/>
      <c r="L89" s="20" t="str">
        <f aca="false">IF(OR(A89="",E89=""),"",IF(H89="",Settings!$C$9,H89)-E89)</f>
        <v/>
      </c>
      <c r="M89" s="20" t="n">
        <f aca="false">IF(OR(A89="",F89="",H89&lt;&gt;"",I89="Not applicable"),0,MAX(0,Settings!$C$9-F89))</f>
        <v>0</v>
      </c>
      <c r="N89" s="10" t="str">
        <f aca="false">IF(A89="","",IF(I89="Not applicable","Not applicable",IF(I89="Accepted","Closed",IF(I89="Query raised",IF(K89="","Query open","Query answered"),IF(H89="",IF(M89&gt;0,"Overdue","Pending"),"Awaiting auditor")))))</f>
        <v/>
      </c>
    </row>
    <row r="90" customFormat="false" ht="15" hidden="false" customHeight="false" outlineLevel="0" collapsed="false">
      <c r="A90" s="19"/>
      <c r="B90" s="8"/>
      <c r="C90" s="8"/>
      <c r="D90" s="8"/>
      <c r="E90" s="17"/>
      <c r="F90" s="17"/>
      <c r="G90" s="8"/>
      <c r="H90" s="17"/>
      <c r="I90" s="8"/>
      <c r="J90" s="8"/>
      <c r="K90" s="17"/>
      <c r="L90" s="20" t="str">
        <f aca="false">IF(OR(A90="",E90=""),"",IF(H90="",Settings!$C$9,H90)-E90)</f>
        <v/>
      </c>
      <c r="M90" s="20" t="n">
        <f aca="false">IF(OR(A90="",F90="",H90&lt;&gt;"",I90="Not applicable"),0,MAX(0,Settings!$C$9-F90))</f>
        <v>0</v>
      </c>
      <c r="N90" s="10" t="str">
        <f aca="false">IF(A90="","",IF(I90="Not applicable","Not applicable",IF(I90="Accepted","Closed",IF(I90="Query raised",IF(K90="","Query open","Query answered"),IF(H90="",IF(M90&gt;0,"Overdue","Pending"),"Awaiting auditor")))))</f>
        <v/>
      </c>
    </row>
    <row r="91" customFormat="false" ht="15" hidden="false" customHeight="false" outlineLevel="0" collapsed="false">
      <c r="A91" s="19"/>
      <c r="B91" s="8"/>
      <c r="C91" s="8"/>
      <c r="D91" s="8"/>
      <c r="E91" s="17"/>
      <c r="F91" s="17"/>
      <c r="G91" s="8"/>
      <c r="H91" s="17"/>
      <c r="I91" s="8"/>
      <c r="J91" s="8"/>
      <c r="K91" s="17"/>
      <c r="L91" s="20" t="str">
        <f aca="false">IF(OR(A91="",E91=""),"",IF(H91="",Settings!$C$9,H91)-E91)</f>
        <v/>
      </c>
      <c r="M91" s="20" t="n">
        <f aca="false">IF(OR(A91="",F91="",H91&lt;&gt;"",I91="Not applicable"),0,MAX(0,Settings!$C$9-F91))</f>
        <v>0</v>
      </c>
      <c r="N91" s="10" t="str">
        <f aca="false">IF(A91="","",IF(I91="Not applicable","Not applicable",IF(I91="Accepted","Closed",IF(I91="Query raised",IF(K91="","Query open","Query answered"),IF(H91="",IF(M91&gt;0,"Overdue","Pending"),"Awaiting auditor")))))</f>
        <v/>
      </c>
    </row>
    <row r="92" customFormat="false" ht="15" hidden="false" customHeight="false" outlineLevel="0" collapsed="false">
      <c r="A92" s="19"/>
      <c r="B92" s="8"/>
      <c r="C92" s="8"/>
      <c r="D92" s="8"/>
      <c r="E92" s="17"/>
      <c r="F92" s="17"/>
      <c r="G92" s="8"/>
      <c r="H92" s="17"/>
      <c r="I92" s="8"/>
      <c r="J92" s="8"/>
      <c r="K92" s="17"/>
      <c r="L92" s="20" t="str">
        <f aca="false">IF(OR(A92="",E92=""),"",IF(H92="",Settings!$C$9,H92)-E92)</f>
        <v/>
      </c>
      <c r="M92" s="20" t="n">
        <f aca="false">IF(OR(A92="",F92="",H92&lt;&gt;"",I92="Not applicable"),0,MAX(0,Settings!$C$9-F92))</f>
        <v>0</v>
      </c>
      <c r="N92" s="10" t="str">
        <f aca="false">IF(A92="","",IF(I92="Not applicable","Not applicable",IF(I92="Accepted","Closed",IF(I92="Query raised",IF(K92="","Query open","Query answered"),IF(H92="",IF(M92&gt;0,"Overdue","Pending"),"Awaiting auditor")))))</f>
        <v/>
      </c>
    </row>
    <row r="93" customFormat="false" ht="15" hidden="false" customHeight="false" outlineLevel="0" collapsed="false">
      <c r="A93" s="19"/>
      <c r="B93" s="8"/>
      <c r="C93" s="8"/>
      <c r="D93" s="8"/>
      <c r="E93" s="17"/>
      <c r="F93" s="17"/>
      <c r="G93" s="8"/>
      <c r="H93" s="17"/>
      <c r="I93" s="8"/>
      <c r="J93" s="8"/>
      <c r="K93" s="17"/>
      <c r="L93" s="20" t="str">
        <f aca="false">IF(OR(A93="",E93=""),"",IF(H93="",Settings!$C$9,H93)-E93)</f>
        <v/>
      </c>
      <c r="M93" s="20" t="n">
        <f aca="false">IF(OR(A93="",F93="",H93&lt;&gt;"",I93="Not applicable"),0,MAX(0,Settings!$C$9-F93))</f>
        <v>0</v>
      </c>
      <c r="N93" s="10" t="str">
        <f aca="false">IF(A93="","",IF(I93="Not applicable","Not applicable",IF(I93="Accepted","Closed",IF(I93="Query raised",IF(K93="","Query open","Query answered"),IF(H93="",IF(M93&gt;0,"Overdue","Pending"),"Awaiting auditor")))))</f>
        <v/>
      </c>
    </row>
    <row r="94" customFormat="false" ht="15" hidden="false" customHeight="false" outlineLevel="0" collapsed="false">
      <c r="A94" s="19"/>
      <c r="B94" s="8"/>
      <c r="C94" s="8"/>
      <c r="D94" s="8"/>
      <c r="E94" s="17"/>
      <c r="F94" s="17"/>
      <c r="G94" s="8"/>
      <c r="H94" s="17"/>
      <c r="I94" s="8"/>
      <c r="J94" s="8"/>
      <c r="K94" s="17"/>
      <c r="L94" s="20" t="str">
        <f aca="false">IF(OR(A94="",E94=""),"",IF(H94="",Settings!$C$9,H94)-E94)</f>
        <v/>
      </c>
      <c r="M94" s="20" t="n">
        <f aca="false">IF(OR(A94="",F94="",H94&lt;&gt;"",I94="Not applicable"),0,MAX(0,Settings!$C$9-F94))</f>
        <v>0</v>
      </c>
      <c r="N94" s="10" t="str">
        <f aca="false">IF(A94="","",IF(I94="Not applicable","Not applicable",IF(I94="Accepted","Closed",IF(I94="Query raised",IF(K94="","Query open","Query answered"),IF(H94="",IF(M94&gt;0,"Overdue","Pending"),"Awaiting auditor")))))</f>
        <v/>
      </c>
    </row>
    <row r="95" customFormat="false" ht="15" hidden="false" customHeight="false" outlineLevel="0" collapsed="false">
      <c r="A95" s="19"/>
      <c r="B95" s="8"/>
      <c r="C95" s="8"/>
      <c r="D95" s="8"/>
      <c r="E95" s="17"/>
      <c r="F95" s="17"/>
      <c r="G95" s="8"/>
      <c r="H95" s="17"/>
      <c r="I95" s="8"/>
      <c r="J95" s="8"/>
      <c r="K95" s="17"/>
      <c r="L95" s="20" t="str">
        <f aca="false">IF(OR(A95="",E95=""),"",IF(H95="",Settings!$C$9,H95)-E95)</f>
        <v/>
      </c>
      <c r="M95" s="20" t="n">
        <f aca="false">IF(OR(A95="",F95="",H95&lt;&gt;"",I95="Not applicable"),0,MAX(0,Settings!$C$9-F95))</f>
        <v>0</v>
      </c>
      <c r="N95" s="10" t="str">
        <f aca="false">IF(A95="","",IF(I95="Not applicable","Not applicable",IF(I95="Accepted","Closed",IF(I95="Query raised",IF(K95="","Query open","Query answered"),IF(H95="",IF(M95&gt;0,"Overdue","Pending"),"Awaiting auditor")))))</f>
        <v/>
      </c>
    </row>
    <row r="96" customFormat="false" ht="15" hidden="false" customHeight="false" outlineLevel="0" collapsed="false">
      <c r="A96" s="19"/>
      <c r="B96" s="8"/>
      <c r="C96" s="8"/>
      <c r="D96" s="8"/>
      <c r="E96" s="17"/>
      <c r="F96" s="17"/>
      <c r="G96" s="8"/>
      <c r="H96" s="17"/>
      <c r="I96" s="8"/>
      <c r="J96" s="8"/>
      <c r="K96" s="17"/>
      <c r="L96" s="20" t="str">
        <f aca="false">IF(OR(A96="",E96=""),"",IF(H96="",Settings!$C$9,H96)-E96)</f>
        <v/>
      </c>
      <c r="M96" s="20" t="n">
        <f aca="false">IF(OR(A96="",F96="",H96&lt;&gt;"",I96="Not applicable"),0,MAX(0,Settings!$C$9-F96))</f>
        <v>0</v>
      </c>
      <c r="N96" s="10" t="str">
        <f aca="false">IF(A96="","",IF(I96="Not applicable","Not applicable",IF(I96="Accepted","Closed",IF(I96="Query raised",IF(K96="","Query open","Query answered"),IF(H96="",IF(M96&gt;0,"Overdue","Pending"),"Awaiting auditor")))))</f>
        <v/>
      </c>
    </row>
    <row r="97" customFormat="false" ht="15" hidden="false" customHeight="false" outlineLevel="0" collapsed="false">
      <c r="A97" s="19"/>
      <c r="B97" s="8"/>
      <c r="C97" s="8"/>
      <c r="D97" s="8"/>
      <c r="E97" s="17"/>
      <c r="F97" s="17"/>
      <c r="G97" s="8"/>
      <c r="H97" s="17"/>
      <c r="I97" s="8"/>
      <c r="J97" s="8"/>
      <c r="K97" s="17"/>
      <c r="L97" s="20" t="str">
        <f aca="false">IF(OR(A97="",E97=""),"",IF(H97="",Settings!$C$9,H97)-E97)</f>
        <v/>
      </c>
      <c r="M97" s="20" t="n">
        <f aca="false">IF(OR(A97="",F97="",H97&lt;&gt;"",I97="Not applicable"),0,MAX(0,Settings!$C$9-F97))</f>
        <v>0</v>
      </c>
      <c r="N97" s="10" t="str">
        <f aca="false">IF(A97="","",IF(I97="Not applicable","Not applicable",IF(I97="Accepted","Closed",IF(I97="Query raised",IF(K97="","Query open","Query answered"),IF(H97="",IF(M97&gt;0,"Overdue","Pending"),"Awaiting auditor")))))</f>
        <v/>
      </c>
    </row>
    <row r="98" customFormat="false" ht="15" hidden="false" customHeight="false" outlineLevel="0" collapsed="false">
      <c r="A98" s="19"/>
      <c r="B98" s="8"/>
      <c r="C98" s="8"/>
      <c r="D98" s="8"/>
      <c r="E98" s="17"/>
      <c r="F98" s="17"/>
      <c r="G98" s="8"/>
      <c r="H98" s="17"/>
      <c r="I98" s="8"/>
      <c r="J98" s="8"/>
      <c r="K98" s="17"/>
      <c r="L98" s="20" t="str">
        <f aca="false">IF(OR(A98="",E98=""),"",IF(H98="",Settings!$C$9,H98)-E98)</f>
        <v/>
      </c>
      <c r="M98" s="20" t="n">
        <f aca="false">IF(OR(A98="",F98="",H98&lt;&gt;"",I98="Not applicable"),0,MAX(0,Settings!$C$9-F98))</f>
        <v>0</v>
      </c>
      <c r="N98" s="10" t="str">
        <f aca="false">IF(A98="","",IF(I98="Not applicable","Not applicable",IF(I98="Accepted","Closed",IF(I98="Query raised",IF(K98="","Query open","Query answered"),IF(H98="",IF(M98&gt;0,"Overdue","Pending"),"Awaiting auditor")))))</f>
        <v/>
      </c>
    </row>
    <row r="99" customFormat="false" ht="15" hidden="false" customHeight="false" outlineLevel="0" collapsed="false">
      <c r="A99" s="19"/>
      <c r="B99" s="8"/>
      <c r="C99" s="8"/>
      <c r="D99" s="8"/>
      <c r="E99" s="17"/>
      <c r="F99" s="17"/>
      <c r="G99" s="8"/>
      <c r="H99" s="17"/>
      <c r="I99" s="8"/>
      <c r="J99" s="8"/>
      <c r="K99" s="17"/>
      <c r="L99" s="20" t="str">
        <f aca="false">IF(OR(A99="",E99=""),"",IF(H99="",Settings!$C$9,H99)-E99)</f>
        <v/>
      </c>
      <c r="M99" s="20" t="n">
        <f aca="false">IF(OR(A99="",F99="",H99&lt;&gt;"",I99="Not applicable"),0,MAX(0,Settings!$C$9-F99))</f>
        <v>0</v>
      </c>
      <c r="N99" s="10" t="str">
        <f aca="false">IF(A99="","",IF(I99="Not applicable","Not applicable",IF(I99="Accepted","Closed",IF(I99="Query raised",IF(K99="","Query open","Query answered"),IF(H99="",IF(M99&gt;0,"Overdue","Pending"),"Awaiting auditor")))))</f>
        <v/>
      </c>
    </row>
    <row r="100" customFormat="false" ht="15" hidden="false" customHeight="false" outlineLevel="0" collapsed="false">
      <c r="A100" s="19"/>
      <c r="B100" s="8"/>
      <c r="C100" s="8"/>
      <c r="D100" s="8"/>
      <c r="E100" s="17"/>
      <c r="F100" s="17"/>
      <c r="G100" s="8"/>
      <c r="H100" s="17"/>
      <c r="I100" s="8"/>
      <c r="J100" s="8"/>
      <c r="K100" s="17"/>
      <c r="L100" s="20" t="str">
        <f aca="false">IF(OR(A100="",E100=""),"",IF(H100="",Settings!$C$9,H100)-E100)</f>
        <v/>
      </c>
      <c r="M100" s="20" t="n">
        <f aca="false">IF(OR(A100="",F100="",H100&lt;&gt;"",I100="Not applicable"),0,MAX(0,Settings!$C$9-F100))</f>
        <v>0</v>
      </c>
      <c r="N100" s="10" t="str">
        <f aca="false">IF(A100="","",IF(I100="Not applicable","Not applicable",IF(I100="Accepted","Closed",IF(I100="Query raised",IF(K100="","Query open","Query answered"),IF(H100="",IF(M100&gt;0,"Overdue","Pending"),"Awaiting auditor")))))</f>
        <v/>
      </c>
    </row>
    <row r="101" customFormat="false" ht="15" hidden="false" customHeight="false" outlineLevel="0" collapsed="false">
      <c r="A101" s="19"/>
      <c r="B101" s="8"/>
      <c r="C101" s="8"/>
      <c r="D101" s="8"/>
      <c r="E101" s="17"/>
      <c r="F101" s="17"/>
      <c r="G101" s="8"/>
      <c r="H101" s="17"/>
      <c r="I101" s="8"/>
      <c r="J101" s="8"/>
      <c r="K101" s="17"/>
      <c r="L101" s="20" t="str">
        <f aca="false">IF(OR(A101="",E101=""),"",IF(H101="",Settings!$C$9,H101)-E101)</f>
        <v/>
      </c>
      <c r="M101" s="20" t="n">
        <f aca="false">IF(OR(A101="",F101="",H101&lt;&gt;"",I101="Not applicable"),0,MAX(0,Settings!$C$9-F101))</f>
        <v>0</v>
      </c>
      <c r="N101" s="10" t="str">
        <f aca="false">IF(A101="","",IF(I101="Not applicable","Not applicable",IF(I101="Accepted","Closed",IF(I101="Query raised",IF(K101="","Query open","Query answered"),IF(H101="",IF(M101&gt;0,"Overdue","Pending"),"Awaiting auditor")))))</f>
        <v/>
      </c>
    </row>
    <row r="102" customFormat="false" ht="15" hidden="false" customHeight="false" outlineLevel="0" collapsed="false">
      <c r="A102" s="19"/>
      <c r="B102" s="8"/>
      <c r="C102" s="8"/>
      <c r="D102" s="8"/>
      <c r="E102" s="17"/>
      <c r="F102" s="17"/>
      <c r="G102" s="8"/>
      <c r="H102" s="17"/>
      <c r="I102" s="8"/>
      <c r="J102" s="8"/>
      <c r="K102" s="17"/>
      <c r="L102" s="20" t="str">
        <f aca="false">IF(OR(A102="",E102=""),"",IF(H102="",Settings!$C$9,H102)-E102)</f>
        <v/>
      </c>
      <c r="M102" s="20" t="n">
        <f aca="false">IF(OR(A102="",F102="",H102&lt;&gt;"",I102="Not applicable"),0,MAX(0,Settings!$C$9-F102))</f>
        <v>0</v>
      </c>
      <c r="N102" s="10" t="str">
        <f aca="false">IF(A102="","",IF(I102="Not applicable","Not applicable",IF(I102="Accepted","Closed",IF(I102="Query raised",IF(K102="","Query open","Query answered"),IF(H102="",IF(M102&gt;0,"Overdue","Pending"),"Awaiting auditor")))))</f>
        <v/>
      </c>
    </row>
    <row r="103" customFormat="false" ht="15" hidden="false" customHeight="false" outlineLevel="0" collapsed="false">
      <c r="A103" s="19"/>
      <c r="B103" s="8"/>
      <c r="C103" s="8"/>
      <c r="D103" s="8"/>
      <c r="E103" s="17"/>
      <c r="F103" s="17"/>
      <c r="G103" s="8"/>
      <c r="H103" s="17"/>
      <c r="I103" s="8"/>
      <c r="J103" s="8"/>
      <c r="K103" s="17"/>
      <c r="L103" s="20" t="str">
        <f aca="false">IF(OR(A103="",E103=""),"",IF(H103="",Settings!$C$9,H103)-E103)</f>
        <v/>
      </c>
      <c r="M103" s="20" t="n">
        <f aca="false">IF(OR(A103="",F103="",H103&lt;&gt;"",I103="Not applicable"),0,MAX(0,Settings!$C$9-F103))</f>
        <v>0</v>
      </c>
      <c r="N103" s="10" t="str">
        <f aca="false">IF(A103="","",IF(I103="Not applicable","Not applicable",IF(I103="Accepted","Closed",IF(I103="Query raised",IF(K103="","Query open","Query answered"),IF(H103="",IF(M103&gt;0,"Overdue","Pending"),"Awaiting auditor")))))</f>
        <v/>
      </c>
    </row>
    <row r="104" customFormat="false" ht="15" hidden="false" customHeight="false" outlineLevel="0" collapsed="false">
      <c r="A104" s="19"/>
      <c r="B104" s="8"/>
      <c r="C104" s="8"/>
      <c r="D104" s="8"/>
      <c r="E104" s="17"/>
      <c r="F104" s="17"/>
      <c r="G104" s="8"/>
      <c r="H104" s="17"/>
      <c r="I104" s="8"/>
      <c r="J104" s="8"/>
      <c r="K104" s="17"/>
      <c r="L104" s="20" t="str">
        <f aca="false">IF(OR(A104="",E104=""),"",IF(H104="",Settings!$C$9,H104)-E104)</f>
        <v/>
      </c>
      <c r="M104" s="20" t="n">
        <f aca="false">IF(OR(A104="",F104="",H104&lt;&gt;"",I104="Not applicable"),0,MAX(0,Settings!$C$9-F104))</f>
        <v>0</v>
      </c>
      <c r="N104" s="10" t="str">
        <f aca="false">IF(A104="","",IF(I104="Not applicable","Not applicable",IF(I104="Accepted","Closed",IF(I104="Query raised",IF(K104="","Query open","Query answered"),IF(H104="",IF(M104&gt;0,"Overdue","Pending"),"Awaiting auditor")))))</f>
        <v/>
      </c>
    </row>
    <row r="105" customFormat="false" ht="15" hidden="false" customHeight="false" outlineLevel="0" collapsed="false">
      <c r="A105" s="19"/>
      <c r="B105" s="8"/>
      <c r="C105" s="8"/>
      <c r="D105" s="8"/>
      <c r="E105" s="17"/>
      <c r="F105" s="17"/>
      <c r="G105" s="8"/>
      <c r="H105" s="17"/>
      <c r="I105" s="8"/>
      <c r="J105" s="8"/>
      <c r="K105" s="17"/>
      <c r="L105" s="20" t="str">
        <f aca="false">IF(OR(A105="",E105=""),"",IF(H105="",Settings!$C$9,H105)-E105)</f>
        <v/>
      </c>
      <c r="M105" s="20" t="n">
        <f aca="false">IF(OR(A105="",F105="",H105&lt;&gt;"",I105="Not applicable"),0,MAX(0,Settings!$C$9-F105))</f>
        <v>0</v>
      </c>
      <c r="N105" s="10" t="str">
        <f aca="false">IF(A105="","",IF(I105="Not applicable","Not applicable",IF(I105="Accepted","Closed",IF(I105="Query raised",IF(K105="","Query open","Query answered"),IF(H105="",IF(M105&gt;0,"Overdue","Pending"),"Awaiting auditor")))))</f>
        <v/>
      </c>
    </row>
    <row r="106" customFormat="false" ht="15" hidden="false" customHeight="false" outlineLevel="0" collapsed="false">
      <c r="A106" s="19"/>
      <c r="B106" s="8"/>
      <c r="C106" s="8"/>
      <c r="D106" s="8"/>
      <c r="E106" s="17"/>
      <c r="F106" s="17"/>
      <c r="G106" s="8"/>
      <c r="H106" s="17"/>
      <c r="I106" s="8"/>
      <c r="J106" s="8"/>
      <c r="K106" s="17"/>
      <c r="L106" s="20" t="str">
        <f aca="false">IF(OR(A106="",E106=""),"",IF(H106="",Settings!$C$9,H106)-E106)</f>
        <v/>
      </c>
      <c r="M106" s="20" t="n">
        <f aca="false">IF(OR(A106="",F106="",H106&lt;&gt;"",I106="Not applicable"),0,MAX(0,Settings!$C$9-F106))</f>
        <v>0</v>
      </c>
      <c r="N106" s="10" t="str">
        <f aca="false">IF(A106="","",IF(I106="Not applicable","Not applicable",IF(I106="Accepted","Closed",IF(I106="Query raised",IF(K106="","Query open","Query answered"),IF(H106="",IF(M106&gt;0,"Overdue","Pending"),"Awaiting auditor")))))</f>
        <v/>
      </c>
    </row>
    <row r="107" customFormat="false" ht="15" hidden="false" customHeight="false" outlineLevel="0" collapsed="false">
      <c r="A107" s="19"/>
      <c r="B107" s="8"/>
      <c r="C107" s="8"/>
      <c r="D107" s="8"/>
      <c r="E107" s="17"/>
      <c r="F107" s="17"/>
      <c r="G107" s="8"/>
      <c r="H107" s="17"/>
      <c r="I107" s="8"/>
      <c r="J107" s="8"/>
      <c r="K107" s="17"/>
      <c r="L107" s="20" t="str">
        <f aca="false">IF(OR(A107="",E107=""),"",IF(H107="",Settings!$C$9,H107)-E107)</f>
        <v/>
      </c>
      <c r="M107" s="20" t="n">
        <f aca="false">IF(OR(A107="",F107="",H107&lt;&gt;"",I107="Not applicable"),0,MAX(0,Settings!$C$9-F107))</f>
        <v>0</v>
      </c>
      <c r="N107" s="10" t="str">
        <f aca="false">IF(A107="","",IF(I107="Not applicable","Not applicable",IF(I107="Accepted","Closed",IF(I107="Query raised",IF(K107="","Query open","Query answered"),IF(H107="",IF(M107&gt;0,"Overdue","Pending"),"Awaiting auditor")))))</f>
        <v/>
      </c>
    </row>
    <row r="108" customFormat="false" ht="15" hidden="false" customHeight="false" outlineLevel="0" collapsed="false">
      <c r="A108" s="19"/>
      <c r="B108" s="8"/>
      <c r="C108" s="8"/>
      <c r="D108" s="8"/>
      <c r="E108" s="17"/>
      <c r="F108" s="17"/>
      <c r="G108" s="8"/>
      <c r="H108" s="17"/>
      <c r="I108" s="8"/>
      <c r="J108" s="8"/>
      <c r="K108" s="17"/>
      <c r="L108" s="20" t="str">
        <f aca="false">IF(OR(A108="",E108=""),"",IF(H108="",Settings!$C$9,H108)-E108)</f>
        <v/>
      </c>
      <c r="M108" s="20" t="n">
        <f aca="false">IF(OR(A108="",F108="",H108&lt;&gt;"",I108="Not applicable"),0,MAX(0,Settings!$C$9-F108))</f>
        <v>0</v>
      </c>
      <c r="N108" s="10" t="str">
        <f aca="false">IF(A108="","",IF(I108="Not applicable","Not applicable",IF(I108="Accepted","Closed",IF(I108="Query raised",IF(K108="","Query open","Query answered"),IF(H108="",IF(M108&gt;0,"Overdue","Pending"),"Awaiting auditor")))))</f>
        <v/>
      </c>
    </row>
    <row r="109" customFormat="false" ht="15" hidden="false" customHeight="false" outlineLevel="0" collapsed="false">
      <c r="A109" s="19"/>
      <c r="B109" s="8"/>
      <c r="C109" s="8"/>
      <c r="D109" s="8"/>
      <c r="E109" s="17"/>
      <c r="F109" s="17"/>
      <c r="G109" s="8"/>
      <c r="H109" s="17"/>
      <c r="I109" s="8"/>
      <c r="J109" s="8"/>
      <c r="K109" s="17"/>
      <c r="L109" s="20" t="str">
        <f aca="false">IF(OR(A109="",E109=""),"",IF(H109="",Settings!$C$9,H109)-E109)</f>
        <v/>
      </c>
      <c r="M109" s="20" t="n">
        <f aca="false">IF(OR(A109="",F109="",H109&lt;&gt;"",I109="Not applicable"),0,MAX(0,Settings!$C$9-F109))</f>
        <v>0</v>
      </c>
      <c r="N109" s="10" t="str">
        <f aca="false">IF(A109="","",IF(I109="Not applicable","Not applicable",IF(I109="Accepted","Closed",IF(I109="Query raised",IF(K109="","Query open","Query answered"),IF(H109="",IF(M109&gt;0,"Overdue","Pending"),"Awaiting auditor")))))</f>
        <v/>
      </c>
    </row>
    <row r="110" customFormat="false" ht="15" hidden="false" customHeight="false" outlineLevel="0" collapsed="false">
      <c r="A110" s="19"/>
      <c r="B110" s="8"/>
      <c r="C110" s="8"/>
      <c r="D110" s="8"/>
      <c r="E110" s="17"/>
      <c r="F110" s="17"/>
      <c r="G110" s="8"/>
      <c r="H110" s="17"/>
      <c r="I110" s="8"/>
      <c r="J110" s="8"/>
      <c r="K110" s="17"/>
      <c r="L110" s="20" t="str">
        <f aca="false">IF(OR(A110="",E110=""),"",IF(H110="",Settings!$C$9,H110)-E110)</f>
        <v/>
      </c>
      <c r="M110" s="20" t="n">
        <f aca="false">IF(OR(A110="",F110="",H110&lt;&gt;"",I110="Not applicable"),0,MAX(0,Settings!$C$9-F110))</f>
        <v>0</v>
      </c>
      <c r="N110" s="10" t="str">
        <f aca="false">IF(A110="","",IF(I110="Not applicable","Not applicable",IF(I110="Accepted","Closed",IF(I110="Query raised",IF(K110="","Query open","Query answered"),IF(H110="",IF(M110&gt;0,"Overdue","Pending"),"Awaiting auditor")))))</f>
        <v/>
      </c>
    </row>
    <row r="111" customFormat="false" ht="15" hidden="false" customHeight="false" outlineLevel="0" collapsed="false">
      <c r="A111" s="19"/>
      <c r="B111" s="8"/>
      <c r="C111" s="8"/>
      <c r="D111" s="8"/>
      <c r="E111" s="17"/>
      <c r="F111" s="17"/>
      <c r="G111" s="8"/>
      <c r="H111" s="17"/>
      <c r="I111" s="8"/>
      <c r="J111" s="8"/>
      <c r="K111" s="17"/>
      <c r="L111" s="20" t="str">
        <f aca="false">IF(OR(A111="",E111=""),"",IF(H111="",Settings!$C$9,H111)-E111)</f>
        <v/>
      </c>
      <c r="M111" s="20" t="n">
        <f aca="false">IF(OR(A111="",F111="",H111&lt;&gt;"",I111="Not applicable"),0,MAX(0,Settings!$C$9-F111))</f>
        <v>0</v>
      </c>
      <c r="N111" s="10" t="str">
        <f aca="false">IF(A111="","",IF(I111="Not applicable","Not applicable",IF(I111="Accepted","Closed",IF(I111="Query raised",IF(K111="","Query open","Query answered"),IF(H111="",IF(M111&gt;0,"Overdue","Pending"),"Awaiting auditor")))))</f>
        <v/>
      </c>
    </row>
    <row r="112" customFormat="false" ht="15" hidden="false" customHeight="false" outlineLevel="0" collapsed="false">
      <c r="A112" s="19"/>
      <c r="B112" s="8"/>
      <c r="C112" s="8"/>
      <c r="D112" s="8"/>
      <c r="E112" s="17"/>
      <c r="F112" s="17"/>
      <c r="G112" s="8"/>
      <c r="H112" s="17"/>
      <c r="I112" s="8"/>
      <c r="J112" s="8"/>
      <c r="K112" s="17"/>
      <c r="L112" s="20" t="str">
        <f aca="false">IF(OR(A112="",E112=""),"",IF(H112="",Settings!$C$9,H112)-E112)</f>
        <v/>
      </c>
      <c r="M112" s="20" t="n">
        <f aca="false">IF(OR(A112="",F112="",H112&lt;&gt;"",I112="Not applicable"),0,MAX(0,Settings!$C$9-F112))</f>
        <v>0</v>
      </c>
      <c r="N112" s="10" t="str">
        <f aca="false">IF(A112="","",IF(I112="Not applicable","Not applicable",IF(I112="Accepted","Closed",IF(I112="Query raised",IF(K112="","Query open","Query answered"),IF(H112="",IF(M112&gt;0,"Overdue","Pending"),"Awaiting auditor")))))</f>
        <v/>
      </c>
    </row>
    <row r="113" customFormat="false" ht="15" hidden="false" customHeight="false" outlineLevel="0" collapsed="false">
      <c r="A113" s="19"/>
      <c r="B113" s="8"/>
      <c r="C113" s="8"/>
      <c r="D113" s="8"/>
      <c r="E113" s="17"/>
      <c r="F113" s="17"/>
      <c r="G113" s="8"/>
      <c r="H113" s="17"/>
      <c r="I113" s="8"/>
      <c r="J113" s="8"/>
      <c r="K113" s="17"/>
      <c r="L113" s="20" t="str">
        <f aca="false">IF(OR(A113="",E113=""),"",IF(H113="",Settings!$C$9,H113)-E113)</f>
        <v/>
      </c>
      <c r="M113" s="20" t="n">
        <f aca="false">IF(OR(A113="",F113="",H113&lt;&gt;"",I113="Not applicable"),0,MAX(0,Settings!$C$9-F113))</f>
        <v>0</v>
      </c>
      <c r="N113" s="10" t="str">
        <f aca="false">IF(A113="","",IF(I113="Not applicable","Not applicable",IF(I113="Accepted","Closed",IF(I113="Query raised",IF(K113="","Query open","Query answered"),IF(H113="",IF(M113&gt;0,"Overdue","Pending"),"Awaiting auditor")))))</f>
        <v/>
      </c>
    </row>
    <row r="114" customFormat="false" ht="15" hidden="false" customHeight="false" outlineLevel="0" collapsed="false">
      <c r="A114" s="19"/>
      <c r="B114" s="8"/>
      <c r="C114" s="8"/>
      <c r="D114" s="8"/>
      <c r="E114" s="17"/>
      <c r="F114" s="17"/>
      <c r="G114" s="8"/>
      <c r="H114" s="17"/>
      <c r="I114" s="8"/>
      <c r="J114" s="8"/>
      <c r="K114" s="17"/>
      <c r="L114" s="20" t="str">
        <f aca="false">IF(OR(A114="",E114=""),"",IF(H114="",Settings!$C$9,H114)-E114)</f>
        <v/>
      </c>
      <c r="M114" s="20" t="n">
        <f aca="false">IF(OR(A114="",F114="",H114&lt;&gt;"",I114="Not applicable"),0,MAX(0,Settings!$C$9-F114))</f>
        <v>0</v>
      </c>
      <c r="N114" s="10" t="str">
        <f aca="false">IF(A114="","",IF(I114="Not applicable","Not applicable",IF(I114="Accepted","Closed",IF(I114="Query raised",IF(K114="","Query open","Query answered"),IF(H114="",IF(M114&gt;0,"Overdue","Pending"),"Awaiting auditor")))))</f>
        <v/>
      </c>
    </row>
    <row r="115" customFormat="false" ht="15" hidden="false" customHeight="false" outlineLevel="0" collapsed="false">
      <c r="A115" s="19"/>
      <c r="B115" s="8"/>
      <c r="C115" s="8"/>
      <c r="D115" s="8"/>
      <c r="E115" s="17"/>
      <c r="F115" s="17"/>
      <c r="G115" s="8"/>
      <c r="H115" s="17"/>
      <c r="I115" s="8"/>
      <c r="J115" s="8"/>
      <c r="K115" s="17"/>
      <c r="L115" s="20" t="str">
        <f aca="false">IF(OR(A115="",E115=""),"",IF(H115="",Settings!$C$9,H115)-E115)</f>
        <v/>
      </c>
      <c r="M115" s="20" t="n">
        <f aca="false">IF(OR(A115="",F115="",H115&lt;&gt;"",I115="Not applicable"),0,MAX(0,Settings!$C$9-F115))</f>
        <v>0</v>
      </c>
      <c r="N115" s="10" t="str">
        <f aca="false">IF(A115="","",IF(I115="Not applicable","Not applicable",IF(I115="Accepted","Closed",IF(I115="Query raised",IF(K115="","Query open","Query answered"),IF(H115="",IF(M115&gt;0,"Overdue","Pending"),"Awaiting auditor")))))</f>
        <v/>
      </c>
    </row>
    <row r="116" customFormat="false" ht="15" hidden="false" customHeight="false" outlineLevel="0" collapsed="false">
      <c r="A116" s="19"/>
      <c r="B116" s="8"/>
      <c r="C116" s="8"/>
      <c r="D116" s="8"/>
      <c r="E116" s="17"/>
      <c r="F116" s="17"/>
      <c r="G116" s="8"/>
      <c r="H116" s="17"/>
      <c r="I116" s="8"/>
      <c r="J116" s="8"/>
      <c r="K116" s="17"/>
      <c r="L116" s="20" t="str">
        <f aca="false">IF(OR(A116="",E116=""),"",IF(H116="",Settings!$C$9,H116)-E116)</f>
        <v/>
      </c>
      <c r="M116" s="20" t="n">
        <f aca="false">IF(OR(A116="",F116="",H116&lt;&gt;"",I116="Not applicable"),0,MAX(0,Settings!$C$9-F116))</f>
        <v>0</v>
      </c>
      <c r="N116" s="10" t="str">
        <f aca="false">IF(A116="","",IF(I116="Not applicable","Not applicable",IF(I116="Accepted","Closed",IF(I116="Query raised",IF(K116="","Query open","Query answered"),IF(H116="",IF(M116&gt;0,"Overdue","Pending"),"Awaiting auditor")))))</f>
        <v/>
      </c>
    </row>
    <row r="117" customFormat="false" ht="15" hidden="false" customHeight="false" outlineLevel="0" collapsed="false">
      <c r="A117" s="19"/>
      <c r="B117" s="8"/>
      <c r="C117" s="8"/>
      <c r="D117" s="8"/>
      <c r="E117" s="17"/>
      <c r="F117" s="17"/>
      <c r="G117" s="8"/>
      <c r="H117" s="17"/>
      <c r="I117" s="8"/>
      <c r="J117" s="8"/>
      <c r="K117" s="17"/>
      <c r="L117" s="20" t="str">
        <f aca="false">IF(OR(A117="",E117=""),"",IF(H117="",Settings!$C$9,H117)-E117)</f>
        <v/>
      </c>
      <c r="M117" s="20" t="n">
        <f aca="false">IF(OR(A117="",F117="",H117&lt;&gt;"",I117="Not applicable"),0,MAX(0,Settings!$C$9-F117))</f>
        <v>0</v>
      </c>
      <c r="N117" s="10" t="str">
        <f aca="false">IF(A117="","",IF(I117="Not applicable","Not applicable",IF(I117="Accepted","Closed",IF(I117="Query raised",IF(K117="","Query open","Query answered"),IF(H117="",IF(M117&gt;0,"Overdue","Pending"),"Awaiting auditor")))))</f>
        <v/>
      </c>
    </row>
    <row r="118" customFormat="false" ht="15" hidden="false" customHeight="false" outlineLevel="0" collapsed="false">
      <c r="A118" s="19"/>
      <c r="B118" s="8"/>
      <c r="C118" s="8"/>
      <c r="D118" s="8"/>
      <c r="E118" s="17"/>
      <c r="F118" s="17"/>
      <c r="G118" s="8"/>
      <c r="H118" s="17"/>
      <c r="I118" s="8"/>
      <c r="J118" s="8"/>
      <c r="K118" s="17"/>
      <c r="L118" s="20" t="str">
        <f aca="false">IF(OR(A118="",E118=""),"",IF(H118="",Settings!$C$9,H118)-E118)</f>
        <v/>
      </c>
      <c r="M118" s="20" t="n">
        <f aca="false">IF(OR(A118="",F118="",H118&lt;&gt;"",I118="Not applicable"),0,MAX(0,Settings!$C$9-F118))</f>
        <v>0</v>
      </c>
      <c r="N118" s="10" t="str">
        <f aca="false">IF(A118="","",IF(I118="Not applicable","Not applicable",IF(I118="Accepted","Closed",IF(I118="Query raised",IF(K118="","Query open","Query answered"),IF(H118="",IF(M118&gt;0,"Overdue","Pending"),"Awaiting auditor")))))</f>
        <v/>
      </c>
    </row>
    <row r="119" customFormat="false" ht="15" hidden="false" customHeight="false" outlineLevel="0" collapsed="false">
      <c r="A119" s="19"/>
      <c r="B119" s="8"/>
      <c r="C119" s="8"/>
      <c r="D119" s="8"/>
      <c r="E119" s="17"/>
      <c r="F119" s="17"/>
      <c r="G119" s="8"/>
      <c r="H119" s="17"/>
      <c r="I119" s="8"/>
      <c r="J119" s="8"/>
      <c r="K119" s="17"/>
      <c r="L119" s="20" t="str">
        <f aca="false">IF(OR(A119="",E119=""),"",IF(H119="",Settings!$C$9,H119)-E119)</f>
        <v/>
      </c>
      <c r="M119" s="20" t="n">
        <f aca="false">IF(OR(A119="",F119="",H119&lt;&gt;"",I119="Not applicable"),0,MAX(0,Settings!$C$9-F119))</f>
        <v>0</v>
      </c>
      <c r="N119" s="10" t="str">
        <f aca="false">IF(A119="","",IF(I119="Not applicable","Not applicable",IF(I119="Accepted","Closed",IF(I119="Query raised",IF(K119="","Query open","Query answered"),IF(H119="",IF(M119&gt;0,"Overdue","Pending"),"Awaiting auditor")))))</f>
        <v/>
      </c>
    </row>
    <row r="120" customFormat="false" ht="15" hidden="false" customHeight="false" outlineLevel="0" collapsed="false">
      <c r="A120" s="19"/>
      <c r="B120" s="8"/>
      <c r="C120" s="8"/>
      <c r="D120" s="8"/>
      <c r="E120" s="17"/>
      <c r="F120" s="17"/>
      <c r="G120" s="8"/>
      <c r="H120" s="17"/>
      <c r="I120" s="8"/>
      <c r="J120" s="8"/>
      <c r="K120" s="17"/>
      <c r="L120" s="20" t="str">
        <f aca="false">IF(OR(A120="",E120=""),"",IF(H120="",Settings!$C$9,H120)-E120)</f>
        <v/>
      </c>
      <c r="M120" s="20" t="n">
        <f aca="false">IF(OR(A120="",F120="",H120&lt;&gt;"",I120="Not applicable"),0,MAX(0,Settings!$C$9-F120))</f>
        <v>0</v>
      </c>
      <c r="N120" s="10" t="str">
        <f aca="false">IF(A120="","",IF(I120="Not applicable","Not applicable",IF(I120="Accepted","Closed",IF(I120="Query raised",IF(K120="","Query open","Query answered"),IF(H120="",IF(M120&gt;0,"Overdue","Pending"),"Awaiting auditor")))))</f>
        <v/>
      </c>
    </row>
    <row r="121" customFormat="false" ht="15" hidden="false" customHeight="false" outlineLevel="0" collapsed="false">
      <c r="A121" s="19"/>
      <c r="B121" s="8"/>
      <c r="C121" s="8"/>
      <c r="D121" s="8"/>
      <c r="E121" s="17"/>
      <c r="F121" s="17"/>
      <c r="G121" s="8"/>
      <c r="H121" s="17"/>
      <c r="I121" s="8"/>
      <c r="J121" s="8"/>
      <c r="K121" s="17"/>
      <c r="L121" s="20" t="str">
        <f aca="false">IF(OR(A121="",E121=""),"",IF(H121="",Settings!$C$9,H121)-E121)</f>
        <v/>
      </c>
      <c r="M121" s="20" t="n">
        <f aca="false">IF(OR(A121="",F121="",H121&lt;&gt;"",I121="Not applicable"),0,MAX(0,Settings!$C$9-F121))</f>
        <v>0</v>
      </c>
      <c r="N121" s="10" t="str">
        <f aca="false">IF(A121="","",IF(I121="Not applicable","Not applicable",IF(I121="Accepted","Closed",IF(I121="Query raised",IF(K121="","Query open","Query answered"),IF(H121="",IF(M121&gt;0,"Overdue","Pending"),"Awaiting auditor")))))</f>
        <v/>
      </c>
    </row>
    <row r="122" customFormat="false" ht="15" hidden="false" customHeight="false" outlineLevel="0" collapsed="false">
      <c r="A122" s="19"/>
      <c r="B122" s="8"/>
      <c r="C122" s="8"/>
      <c r="D122" s="8"/>
      <c r="E122" s="17"/>
      <c r="F122" s="17"/>
      <c r="G122" s="8"/>
      <c r="H122" s="17"/>
      <c r="I122" s="8"/>
      <c r="J122" s="8"/>
      <c r="K122" s="17"/>
      <c r="L122" s="20" t="str">
        <f aca="false">IF(OR(A122="",E122=""),"",IF(H122="",Settings!$C$9,H122)-E122)</f>
        <v/>
      </c>
      <c r="M122" s="20" t="n">
        <f aca="false">IF(OR(A122="",F122="",H122&lt;&gt;"",I122="Not applicable"),0,MAX(0,Settings!$C$9-F122))</f>
        <v>0</v>
      </c>
      <c r="N122" s="10" t="str">
        <f aca="false">IF(A122="","",IF(I122="Not applicable","Not applicable",IF(I122="Accepted","Closed",IF(I122="Query raised",IF(K122="","Query open","Query answered"),IF(H122="",IF(M122&gt;0,"Overdue","Pending"),"Awaiting auditor")))))</f>
        <v/>
      </c>
    </row>
    <row r="123" customFormat="false" ht="15" hidden="false" customHeight="false" outlineLevel="0" collapsed="false">
      <c r="A123" s="19"/>
      <c r="B123" s="8"/>
      <c r="C123" s="8"/>
      <c r="D123" s="8"/>
      <c r="E123" s="17"/>
      <c r="F123" s="17"/>
      <c r="G123" s="8"/>
      <c r="H123" s="17"/>
      <c r="I123" s="8"/>
      <c r="J123" s="8"/>
      <c r="K123" s="17"/>
      <c r="L123" s="20" t="str">
        <f aca="false">IF(OR(A123="",E123=""),"",IF(H123="",Settings!$C$9,H123)-E123)</f>
        <v/>
      </c>
      <c r="M123" s="20" t="n">
        <f aca="false">IF(OR(A123="",F123="",H123&lt;&gt;"",I123="Not applicable"),0,MAX(0,Settings!$C$9-F123))</f>
        <v>0</v>
      </c>
      <c r="N123" s="10" t="str">
        <f aca="false">IF(A123="","",IF(I123="Not applicable","Not applicable",IF(I123="Accepted","Closed",IF(I123="Query raised",IF(K123="","Query open","Query answered"),IF(H123="",IF(M123&gt;0,"Overdue","Pending"),"Awaiting auditor")))))</f>
        <v/>
      </c>
    </row>
    <row r="124" customFormat="false" ht="15" hidden="false" customHeight="false" outlineLevel="0" collapsed="false">
      <c r="A124" s="19"/>
      <c r="B124" s="8"/>
      <c r="C124" s="8"/>
      <c r="D124" s="8"/>
      <c r="E124" s="17"/>
      <c r="F124" s="17"/>
      <c r="G124" s="8"/>
      <c r="H124" s="17"/>
      <c r="I124" s="8"/>
      <c r="J124" s="8"/>
      <c r="K124" s="17"/>
      <c r="L124" s="20" t="str">
        <f aca="false">IF(OR(A124="",E124=""),"",IF(H124="",Settings!$C$9,H124)-E124)</f>
        <v/>
      </c>
      <c r="M124" s="20" t="n">
        <f aca="false">IF(OR(A124="",F124="",H124&lt;&gt;"",I124="Not applicable"),0,MAX(0,Settings!$C$9-F124))</f>
        <v>0</v>
      </c>
      <c r="N124" s="10" t="str">
        <f aca="false">IF(A124="","",IF(I124="Not applicable","Not applicable",IF(I124="Accepted","Closed",IF(I124="Query raised",IF(K124="","Query open","Query answered"),IF(H124="",IF(M124&gt;0,"Overdue","Pending"),"Awaiting auditor")))))</f>
        <v/>
      </c>
    </row>
    <row r="125" customFormat="false" ht="15" hidden="false" customHeight="false" outlineLevel="0" collapsed="false">
      <c r="A125" s="19"/>
      <c r="B125" s="8"/>
      <c r="C125" s="8"/>
      <c r="D125" s="8"/>
      <c r="E125" s="17"/>
      <c r="F125" s="17"/>
      <c r="G125" s="8"/>
      <c r="H125" s="17"/>
      <c r="I125" s="8"/>
      <c r="J125" s="8"/>
      <c r="K125" s="17"/>
      <c r="L125" s="20" t="str">
        <f aca="false">IF(OR(A125="",E125=""),"",IF(H125="",Settings!$C$9,H125)-E125)</f>
        <v/>
      </c>
      <c r="M125" s="20" t="n">
        <f aca="false">IF(OR(A125="",F125="",H125&lt;&gt;"",I125="Not applicable"),0,MAX(0,Settings!$C$9-F125))</f>
        <v>0</v>
      </c>
      <c r="N125" s="10" t="str">
        <f aca="false">IF(A125="","",IF(I125="Not applicable","Not applicable",IF(I125="Accepted","Closed",IF(I125="Query raised",IF(K125="","Query open","Query answered"),IF(H125="",IF(M125&gt;0,"Overdue","Pending"),"Awaiting auditor")))))</f>
        <v/>
      </c>
    </row>
    <row r="126" customFormat="false" ht="15" hidden="false" customHeight="false" outlineLevel="0" collapsed="false">
      <c r="A126" s="19"/>
      <c r="B126" s="8"/>
      <c r="C126" s="8"/>
      <c r="D126" s="8"/>
      <c r="E126" s="17"/>
      <c r="F126" s="17"/>
      <c r="G126" s="8"/>
      <c r="H126" s="17"/>
      <c r="I126" s="8"/>
      <c r="J126" s="8"/>
      <c r="K126" s="17"/>
      <c r="L126" s="20" t="str">
        <f aca="false">IF(OR(A126="",E126=""),"",IF(H126="",Settings!$C$9,H126)-E126)</f>
        <v/>
      </c>
      <c r="M126" s="20" t="n">
        <f aca="false">IF(OR(A126="",F126="",H126&lt;&gt;"",I126="Not applicable"),0,MAX(0,Settings!$C$9-F126))</f>
        <v>0</v>
      </c>
      <c r="N126" s="10" t="str">
        <f aca="false">IF(A126="","",IF(I126="Not applicable","Not applicable",IF(I126="Accepted","Closed",IF(I126="Query raised",IF(K126="","Query open","Query answered"),IF(H126="",IF(M126&gt;0,"Overdue","Pending"),"Awaiting auditor")))))</f>
        <v/>
      </c>
    </row>
    <row r="127" customFormat="false" ht="15" hidden="false" customHeight="false" outlineLevel="0" collapsed="false">
      <c r="A127" s="19"/>
      <c r="B127" s="8"/>
      <c r="C127" s="8"/>
      <c r="D127" s="8"/>
      <c r="E127" s="17"/>
      <c r="F127" s="17"/>
      <c r="G127" s="8"/>
      <c r="H127" s="17"/>
      <c r="I127" s="8"/>
      <c r="J127" s="8"/>
      <c r="K127" s="17"/>
      <c r="L127" s="20" t="str">
        <f aca="false">IF(OR(A127="",E127=""),"",IF(H127="",Settings!$C$9,H127)-E127)</f>
        <v/>
      </c>
      <c r="M127" s="20" t="n">
        <f aca="false">IF(OR(A127="",F127="",H127&lt;&gt;"",I127="Not applicable"),0,MAX(0,Settings!$C$9-F127))</f>
        <v>0</v>
      </c>
      <c r="N127" s="10" t="str">
        <f aca="false">IF(A127="","",IF(I127="Not applicable","Not applicable",IF(I127="Accepted","Closed",IF(I127="Query raised",IF(K127="","Query open","Query answered"),IF(H127="",IF(M127&gt;0,"Overdue","Pending"),"Awaiting auditor")))))</f>
        <v/>
      </c>
    </row>
    <row r="128" customFormat="false" ht="15" hidden="false" customHeight="false" outlineLevel="0" collapsed="false">
      <c r="A128" s="19"/>
      <c r="B128" s="8"/>
      <c r="C128" s="8"/>
      <c r="D128" s="8"/>
      <c r="E128" s="17"/>
      <c r="F128" s="17"/>
      <c r="G128" s="8"/>
      <c r="H128" s="17"/>
      <c r="I128" s="8"/>
      <c r="J128" s="8"/>
      <c r="K128" s="17"/>
      <c r="L128" s="20" t="str">
        <f aca="false">IF(OR(A128="",E128=""),"",IF(H128="",Settings!$C$9,H128)-E128)</f>
        <v/>
      </c>
      <c r="M128" s="20" t="n">
        <f aca="false">IF(OR(A128="",F128="",H128&lt;&gt;"",I128="Not applicable"),0,MAX(0,Settings!$C$9-F128))</f>
        <v>0</v>
      </c>
      <c r="N128" s="10" t="str">
        <f aca="false">IF(A128="","",IF(I128="Not applicable","Not applicable",IF(I128="Accepted","Closed",IF(I128="Query raised",IF(K128="","Query open","Query answered"),IF(H128="",IF(M128&gt;0,"Overdue","Pending"),"Awaiting auditor")))))</f>
        <v/>
      </c>
    </row>
    <row r="129" customFormat="false" ht="15" hidden="false" customHeight="false" outlineLevel="0" collapsed="false">
      <c r="A129" s="19"/>
      <c r="B129" s="8"/>
      <c r="C129" s="8"/>
      <c r="D129" s="8"/>
      <c r="E129" s="17"/>
      <c r="F129" s="17"/>
      <c r="G129" s="8"/>
      <c r="H129" s="17"/>
      <c r="I129" s="8"/>
      <c r="J129" s="8"/>
      <c r="K129" s="17"/>
      <c r="L129" s="20" t="str">
        <f aca="false">IF(OR(A129="",E129=""),"",IF(H129="",Settings!$C$9,H129)-E129)</f>
        <v/>
      </c>
      <c r="M129" s="20" t="n">
        <f aca="false">IF(OR(A129="",F129="",H129&lt;&gt;"",I129="Not applicable"),0,MAX(0,Settings!$C$9-F129))</f>
        <v>0</v>
      </c>
      <c r="N129" s="10" t="str">
        <f aca="false">IF(A129="","",IF(I129="Not applicable","Not applicable",IF(I129="Accepted","Closed",IF(I129="Query raised",IF(K129="","Query open","Query answered"),IF(H129="",IF(M129&gt;0,"Overdue","Pending"),"Awaiting auditor")))))</f>
        <v/>
      </c>
    </row>
    <row r="130" customFormat="false" ht="15" hidden="false" customHeight="false" outlineLevel="0" collapsed="false">
      <c r="A130" s="19"/>
      <c r="B130" s="8"/>
      <c r="C130" s="8"/>
      <c r="D130" s="8"/>
      <c r="E130" s="17"/>
      <c r="F130" s="17"/>
      <c r="G130" s="8"/>
      <c r="H130" s="17"/>
      <c r="I130" s="8"/>
      <c r="J130" s="8"/>
      <c r="K130" s="17"/>
      <c r="L130" s="20" t="str">
        <f aca="false">IF(OR(A130="",E130=""),"",IF(H130="",Settings!$C$9,H130)-E130)</f>
        <v/>
      </c>
      <c r="M130" s="20" t="n">
        <f aca="false">IF(OR(A130="",F130="",H130&lt;&gt;"",I130="Not applicable"),0,MAX(0,Settings!$C$9-F130))</f>
        <v>0</v>
      </c>
      <c r="N130" s="10" t="str">
        <f aca="false">IF(A130="","",IF(I130="Not applicable","Not applicable",IF(I130="Accepted","Closed",IF(I130="Query raised",IF(K130="","Query open","Query answered"),IF(H130="",IF(M130&gt;0,"Overdue","Pending"),"Awaiting auditor")))))</f>
        <v/>
      </c>
    </row>
    <row r="131" customFormat="false" ht="15" hidden="false" customHeight="false" outlineLevel="0" collapsed="false">
      <c r="A131" s="19"/>
      <c r="B131" s="8"/>
      <c r="C131" s="8"/>
      <c r="D131" s="8"/>
      <c r="E131" s="17"/>
      <c r="F131" s="17"/>
      <c r="G131" s="8"/>
      <c r="H131" s="17"/>
      <c r="I131" s="8"/>
      <c r="J131" s="8"/>
      <c r="K131" s="17"/>
      <c r="L131" s="20" t="str">
        <f aca="false">IF(OR(A131="",E131=""),"",IF(H131="",Settings!$C$9,H131)-E131)</f>
        <v/>
      </c>
      <c r="M131" s="20" t="n">
        <f aca="false">IF(OR(A131="",F131="",H131&lt;&gt;"",I131="Not applicable"),0,MAX(0,Settings!$C$9-F131))</f>
        <v>0</v>
      </c>
      <c r="N131" s="10" t="str">
        <f aca="false">IF(A131="","",IF(I131="Not applicable","Not applicable",IF(I131="Accepted","Closed",IF(I131="Query raised",IF(K131="","Query open","Query answered"),IF(H131="",IF(M131&gt;0,"Overdue","Pending"),"Awaiting auditor")))))</f>
        <v/>
      </c>
    </row>
    <row r="132" customFormat="false" ht="15" hidden="false" customHeight="false" outlineLevel="0" collapsed="false">
      <c r="A132" s="19"/>
      <c r="B132" s="8"/>
      <c r="C132" s="8"/>
      <c r="D132" s="8"/>
      <c r="E132" s="17"/>
      <c r="F132" s="17"/>
      <c r="G132" s="8"/>
      <c r="H132" s="17"/>
      <c r="I132" s="8"/>
      <c r="J132" s="8"/>
      <c r="K132" s="17"/>
      <c r="L132" s="20" t="str">
        <f aca="false">IF(OR(A132="",E132=""),"",IF(H132="",Settings!$C$9,H132)-E132)</f>
        <v/>
      </c>
      <c r="M132" s="20" t="n">
        <f aca="false">IF(OR(A132="",F132="",H132&lt;&gt;"",I132="Not applicable"),0,MAX(0,Settings!$C$9-F132))</f>
        <v>0</v>
      </c>
      <c r="N132" s="10" t="str">
        <f aca="false">IF(A132="","",IF(I132="Not applicable","Not applicable",IF(I132="Accepted","Closed",IF(I132="Query raised",IF(K132="","Query open","Query answered"),IF(H132="",IF(M132&gt;0,"Overdue","Pending"),"Awaiting auditor")))))</f>
        <v/>
      </c>
    </row>
    <row r="133" customFormat="false" ht="15" hidden="false" customHeight="false" outlineLevel="0" collapsed="false">
      <c r="A133" s="19"/>
      <c r="B133" s="8"/>
      <c r="C133" s="8"/>
      <c r="D133" s="8"/>
      <c r="E133" s="17"/>
      <c r="F133" s="17"/>
      <c r="G133" s="8"/>
      <c r="H133" s="17"/>
      <c r="I133" s="8"/>
      <c r="J133" s="8"/>
      <c r="K133" s="17"/>
      <c r="L133" s="20" t="str">
        <f aca="false">IF(OR(A133="",E133=""),"",IF(H133="",Settings!$C$9,H133)-E133)</f>
        <v/>
      </c>
      <c r="M133" s="20" t="n">
        <f aca="false">IF(OR(A133="",F133="",H133&lt;&gt;"",I133="Not applicable"),0,MAX(0,Settings!$C$9-F133))</f>
        <v>0</v>
      </c>
      <c r="N133" s="10" t="str">
        <f aca="false">IF(A133="","",IF(I133="Not applicable","Not applicable",IF(I133="Accepted","Closed",IF(I133="Query raised",IF(K133="","Query open","Query answered"),IF(H133="",IF(M133&gt;0,"Overdue","Pending"),"Awaiting auditor")))))</f>
        <v/>
      </c>
    </row>
    <row r="134" customFormat="false" ht="15" hidden="false" customHeight="false" outlineLevel="0" collapsed="false">
      <c r="A134" s="19"/>
      <c r="B134" s="8"/>
      <c r="C134" s="8"/>
      <c r="D134" s="8"/>
      <c r="E134" s="17"/>
      <c r="F134" s="17"/>
      <c r="G134" s="8"/>
      <c r="H134" s="17"/>
      <c r="I134" s="8"/>
      <c r="J134" s="8"/>
      <c r="K134" s="17"/>
      <c r="L134" s="20" t="str">
        <f aca="false">IF(OR(A134="",E134=""),"",IF(H134="",Settings!$C$9,H134)-E134)</f>
        <v/>
      </c>
      <c r="M134" s="20" t="n">
        <f aca="false">IF(OR(A134="",F134="",H134&lt;&gt;"",I134="Not applicable"),0,MAX(0,Settings!$C$9-F134))</f>
        <v>0</v>
      </c>
      <c r="N134" s="10" t="str">
        <f aca="false">IF(A134="","",IF(I134="Not applicable","Not applicable",IF(I134="Accepted","Closed",IF(I134="Query raised",IF(K134="","Query open","Query answered"),IF(H134="",IF(M134&gt;0,"Overdue","Pending"),"Awaiting auditor")))))</f>
        <v/>
      </c>
    </row>
    <row r="135" customFormat="false" ht="15" hidden="false" customHeight="false" outlineLevel="0" collapsed="false">
      <c r="A135" s="19"/>
      <c r="B135" s="8"/>
      <c r="C135" s="8"/>
      <c r="D135" s="8"/>
      <c r="E135" s="17"/>
      <c r="F135" s="17"/>
      <c r="G135" s="8"/>
      <c r="H135" s="17"/>
      <c r="I135" s="8"/>
      <c r="J135" s="8"/>
      <c r="K135" s="17"/>
      <c r="L135" s="20" t="str">
        <f aca="false">IF(OR(A135="",E135=""),"",IF(H135="",Settings!$C$9,H135)-E135)</f>
        <v/>
      </c>
      <c r="M135" s="20" t="n">
        <f aca="false">IF(OR(A135="",F135="",H135&lt;&gt;"",I135="Not applicable"),0,MAX(0,Settings!$C$9-F135))</f>
        <v>0</v>
      </c>
      <c r="N135" s="10" t="str">
        <f aca="false">IF(A135="","",IF(I135="Not applicable","Not applicable",IF(I135="Accepted","Closed",IF(I135="Query raised",IF(K135="","Query open","Query answered"),IF(H135="",IF(M135&gt;0,"Overdue","Pending"),"Awaiting auditor")))))</f>
        <v/>
      </c>
    </row>
    <row r="136" customFormat="false" ht="15" hidden="false" customHeight="false" outlineLevel="0" collapsed="false">
      <c r="A136" s="19"/>
      <c r="B136" s="8"/>
      <c r="C136" s="8"/>
      <c r="D136" s="8"/>
      <c r="E136" s="17"/>
      <c r="F136" s="17"/>
      <c r="G136" s="8"/>
      <c r="H136" s="17"/>
      <c r="I136" s="8"/>
      <c r="J136" s="8"/>
      <c r="K136" s="17"/>
      <c r="L136" s="20" t="str">
        <f aca="false">IF(OR(A136="",E136=""),"",IF(H136="",Settings!$C$9,H136)-E136)</f>
        <v/>
      </c>
      <c r="M136" s="20" t="n">
        <f aca="false">IF(OR(A136="",F136="",H136&lt;&gt;"",I136="Not applicable"),0,MAX(0,Settings!$C$9-F136))</f>
        <v>0</v>
      </c>
      <c r="N136" s="10" t="str">
        <f aca="false">IF(A136="","",IF(I136="Not applicable","Not applicable",IF(I136="Accepted","Closed",IF(I136="Query raised",IF(K136="","Query open","Query answered"),IF(H136="",IF(M136&gt;0,"Overdue","Pending"),"Awaiting auditor")))))</f>
        <v/>
      </c>
    </row>
    <row r="137" customFormat="false" ht="15" hidden="false" customHeight="false" outlineLevel="0" collapsed="false">
      <c r="A137" s="19"/>
      <c r="B137" s="8"/>
      <c r="C137" s="8"/>
      <c r="D137" s="8"/>
      <c r="E137" s="17"/>
      <c r="F137" s="17"/>
      <c r="G137" s="8"/>
      <c r="H137" s="17"/>
      <c r="I137" s="8"/>
      <c r="J137" s="8"/>
      <c r="K137" s="17"/>
      <c r="L137" s="20" t="str">
        <f aca="false">IF(OR(A137="",E137=""),"",IF(H137="",Settings!$C$9,H137)-E137)</f>
        <v/>
      </c>
      <c r="M137" s="20" t="n">
        <f aca="false">IF(OR(A137="",F137="",H137&lt;&gt;"",I137="Not applicable"),0,MAX(0,Settings!$C$9-F137))</f>
        <v>0</v>
      </c>
      <c r="N137" s="10" t="str">
        <f aca="false">IF(A137="","",IF(I137="Not applicable","Not applicable",IF(I137="Accepted","Closed",IF(I137="Query raised",IF(K137="","Query open","Query answered"),IF(H137="",IF(M137&gt;0,"Overdue","Pending"),"Awaiting auditor")))))</f>
        <v/>
      </c>
    </row>
    <row r="138" customFormat="false" ht="15" hidden="false" customHeight="false" outlineLevel="0" collapsed="false">
      <c r="A138" s="19"/>
      <c r="B138" s="8"/>
      <c r="C138" s="8"/>
      <c r="D138" s="8"/>
      <c r="E138" s="17"/>
      <c r="F138" s="17"/>
      <c r="G138" s="8"/>
      <c r="H138" s="17"/>
      <c r="I138" s="8"/>
      <c r="J138" s="8"/>
      <c r="K138" s="17"/>
      <c r="L138" s="20" t="str">
        <f aca="false">IF(OR(A138="",E138=""),"",IF(H138="",Settings!$C$9,H138)-E138)</f>
        <v/>
      </c>
      <c r="M138" s="20" t="n">
        <f aca="false">IF(OR(A138="",F138="",H138&lt;&gt;"",I138="Not applicable"),0,MAX(0,Settings!$C$9-F138))</f>
        <v>0</v>
      </c>
      <c r="N138" s="10" t="str">
        <f aca="false">IF(A138="","",IF(I138="Not applicable","Not applicable",IF(I138="Accepted","Closed",IF(I138="Query raised",IF(K138="","Query open","Query answered"),IF(H138="",IF(M138&gt;0,"Overdue","Pending"),"Awaiting auditor")))))</f>
        <v/>
      </c>
    </row>
    <row r="139" customFormat="false" ht="15" hidden="false" customHeight="false" outlineLevel="0" collapsed="false">
      <c r="A139" s="19"/>
      <c r="B139" s="8"/>
      <c r="C139" s="8"/>
      <c r="D139" s="8"/>
      <c r="E139" s="17"/>
      <c r="F139" s="17"/>
      <c r="G139" s="8"/>
      <c r="H139" s="17"/>
      <c r="I139" s="8"/>
      <c r="J139" s="8"/>
      <c r="K139" s="17"/>
      <c r="L139" s="20" t="str">
        <f aca="false">IF(OR(A139="",E139=""),"",IF(H139="",Settings!$C$9,H139)-E139)</f>
        <v/>
      </c>
      <c r="M139" s="20" t="n">
        <f aca="false">IF(OR(A139="",F139="",H139&lt;&gt;"",I139="Not applicable"),0,MAX(0,Settings!$C$9-F139))</f>
        <v>0</v>
      </c>
      <c r="N139" s="10" t="str">
        <f aca="false">IF(A139="","",IF(I139="Not applicable","Not applicable",IF(I139="Accepted","Closed",IF(I139="Query raised",IF(K139="","Query open","Query answered"),IF(H139="",IF(M139&gt;0,"Overdue","Pending"),"Awaiting auditor")))))</f>
        <v/>
      </c>
    </row>
    <row r="140" customFormat="false" ht="15" hidden="false" customHeight="false" outlineLevel="0" collapsed="false">
      <c r="A140" s="19"/>
      <c r="B140" s="8"/>
      <c r="C140" s="8"/>
      <c r="D140" s="8"/>
      <c r="E140" s="17"/>
      <c r="F140" s="17"/>
      <c r="G140" s="8"/>
      <c r="H140" s="17"/>
      <c r="I140" s="8"/>
      <c r="J140" s="8"/>
      <c r="K140" s="17"/>
      <c r="L140" s="20" t="str">
        <f aca="false">IF(OR(A140="",E140=""),"",IF(H140="",Settings!$C$9,H140)-E140)</f>
        <v/>
      </c>
      <c r="M140" s="20" t="n">
        <f aca="false">IF(OR(A140="",F140="",H140&lt;&gt;"",I140="Not applicable"),0,MAX(0,Settings!$C$9-F140))</f>
        <v>0</v>
      </c>
      <c r="N140" s="10" t="str">
        <f aca="false">IF(A140="","",IF(I140="Not applicable","Not applicable",IF(I140="Accepted","Closed",IF(I140="Query raised",IF(K140="","Query open","Query answered"),IF(H140="",IF(M140&gt;0,"Overdue","Pending"),"Awaiting auditor")))))</f>
        <v/>
      </c>
    </row>
    <row r="141" customFormat="false" ht="15" hidden="false" customHeight="false" outlineLevel="0" collapsed="false">
      <c r="A141" s="19"/>
      <c r="B141" s="8"/>
      <c r="C141" s="8"/>
      <c r="D141" s="8"/>
      <c r="E141" s="17"/>
      <c r="F141" s="17"/>
      <c r="G141" s="8"/>
      <c r="H141" s="17"/>
      <c r="I141" s="8"/>
      <c r="J141" s="8"/>
      <c r="K141" s="17"/>
      <c r="L141" s="20" t="str">
        <f aca="false">IF(OR(A141="",E141=""),"",IF(H141="",Settings!$C$9,H141)-E141)</f>
        <v/>
      </c>
      <c r="M141" s="20" t="n">
        <f aca="false">IF(OR(A141="",F141="",H141&lt;&gt;"",I141="Not applicable"),0,MAX(0,Settings!$C$9-F141))</f>
        <v>0</v>
      </c>
      <c r="N141" s="10" t="str">
        <f aca="false">IF(A141="","",IF(I141="Not applicable","Not applicable",IF(I141="Accepted","Closed",IF(I141="Query raised",IF(K141="","Query open","Query answered"),IF(H141="",IF(M141&gt;0,"Overdue","Pending"),"Awaiting auditor")))))</f>
        <v/>
      </c>
    </row>
    <row r="142" customFormat="false" ht="15" hidden="false" customHeight="false" outlineLevel="0" collapsed="false">
      <c r="A142" s="19"/>
      <c r="B142" s="8"/>
      <c r="C142" s="8"/>
      <c r="D142" s="8"/>
      <c r="E142" s="17"/>
      <c r="F142" s="17"/>
      <c r="G142" s="8"/>
      <c r="H142" s="17"/>
      <c r="I142" s="8"/>
      <c r="J142" s="8"/>
      <c r="K142" s="17"/>
      <c r="L142" s="20" t="str">
        <f aca="false">IF(OR(A142="",E142=""),"",IF(H142="",Settings!$C$9,H142)-E142)</f>
        <v/>
      </c>
      <c r="M142" s="20" t="n">
        <f aca="false">IF(OR(A142="",F142="",H142&lt;&gt;"",I142="Not applicable"),0,MAX(0,Settings!$C$9-F142))</f>
        <v>0</v>
      </c>
      <c r="N142" s="10" t="str">
        <f aca="false">IF(A142="","",IF(I142="Not applicable","Not applicable",IF(I142="Accepted","Closed",IF(I142="Query raised",IF(K142="","Query open","Query answered"),IF(H142="",IF(M142&gt;0,"Overdue","Pending"),"Awaiting auditor")))))</f>
        <v/>
      </c>
    </row>
    <row r="143" customFormat="false" ht="15" hidden="false" customHeight="false" outlineLevel="0" collapsed="false">
      <c r="A143" s="19"/>
      <c r="B143" s="8"/>
      <c r="C143" s="8"/>
      <c r="D143" s="8"/>
      <c r="E143" s="17"/>
      <c r="F143" s="17"/>
      <c r="G143" s="8"/>
      <c r="H143" s="17"/>
      <c r="I143" s="8"/>
      <c r="J143" s="8"/>
      <c r="K143" s="17"/>
      <c r="L143" s="20" t="str">
        <f aca="false">IF(OR(A143="",E143=""),"",IF(H143="",Settings!$C$9,H143)-E143)</f>
        <v/>
      </c>
      <c r="M143" s="20" t="n">
        <f aca="false">IF(OR(A143="",F143="",H143&lt;&gt;"",I143="Not applicable"),0,MAX(0,Settings!$C$9-F143))</f>
        <v>0</v>
      </c>
      <c r="N143" s="10" t="str">
        <f aca="false">IF(A143="","",IF(I143="Not applicable","Not applicable",IF(I143="Accepted","Closed",IF(I143="Query raised",IF(K143="","Query open","Query answered"),IF(H143="",IF(M143&gt;0,"Overdue","Pending"),"Awaiting auditor")))))</f>
        <v/>
      </c>
    </row>
    <row r="144" customFormat="false" ht="15" hidden="false" customHeight="false" outlineLevel="0" collapsed="false">
      <c r="A144" s="19"/>
      <c r="B144" s="8"/>
      <c r="C144" s="8"/>
      <c r="D144" s="8"/>
      <c r="E144" s="17"/>
      <c r="F144" s="17"/>
      <c r="G144" s="8"/>
      <c r="H144" s="17"/>
      <c r="I144" s="8"/>
      <c r="J144" s="8"/>
      <c r="K144" s="17"/>
      <c r="L144" s="20" t="str">
        <f aca="false">IF(OR(A144="",E144=""),"",IF(H144="",Settings!$C$9,H144)-E144)</f>
        <v/>
      </c>
      <c r="M144" s="20" t="n">
        <f aca="false">IF(OR(A144="",F144="",H144&lt;&gt;"",I144="Not applicable"),0,MAX(0,Settings!$C$9-F144))</f>
        <v>0</v>
      </c>
      <c r="N144" s="10" t="str">
        <f aca="false">IF(A144="","",IF(I144="Not applicable","Not applicable",IF(I144="Accepted","Closed",IF(I144="Query raised",IF(K144="","Query open","Query answered"),IF(H144="",IF(M144&gt;0,"Overdue","Pending"),"Awaiting auditor")))))</f>
        <v/>
      </c>
    </row>
    <row r="145" customFormat="false" ht="15" hidden="false" customHeight="false" outlineLevel="0" collapsed="false">
      <c r="A145" s="19"/>
      <c r="B145" s="8"/>
      <c r="C145" s="8"/>
      <c r="D145" s="8"/>
      <c r="E145" s="17"/>
      <c r="F145" s="17"/>
      <c r="G145" s="8"/>
      <c r="H145" s="17"/>
      <c r="I145" s="8"/>
      <c r="J145" s="8"/>
      <c r="K145" s="17"/>
      <c r="L145" s="20" t="str">
        <f aca="false">IF(OR(A145="",E145=""),"",IF(H145="",Settings!$C$9,H145)-E145)</f>
        <v/>
      </c>
      <c r="M145" s="20" t="n">
        <f aca="false">IF(OR(A145="",F145="",H145&lt;&gt;"",I145="Not applicable"),0,MAX(0,Settings!$C$9-F145))</f>
        <v>0</v>
      </c>
      <c r="N145" s="10" t="str">
        <f aca="false">IF(A145="","",IF(I145="Not applicable","Not applicable",IF(I145="Accepted","Closed",IF(I145="Query raised",IF(K145="","Query open","Query answered"),IF(H145="",IF(M145&gt;0,"Overdue","Pending"),"Awaiting auditor")))))</f>
        <v/>
      </c>
    </row>
    <row r="146" customFormat="false" ht="15" hidden="false" customHeight="false" outlineLevel="0" collapsed="false">
      <c r="A146" s="19"/>
      <c r="B146" s="8"/>
      <c r="C146" s="8"/>
      <c r="D146" s="8"/>
      <c r="E146" s="17"/>
      <c r="F146" s="17"/>
      <c r="G146" s="8"/>
      <c r="H146" s="17"/>
      <c r="I146" s="8"/>
      <c r="J146" s="8"/>
      <c r="K146" s="17"/>
      <c r="L146" s="20" t="str">
        <f aca="false">IF(OR(A146="",E146=""),"",IF(H146="",Settings!$C$9,H146)-E146)</f>
        <v/>
      </c>
      <c r="M146" s="20" t="n">
        <f aca="false">IF(OR(A146="",F146="",H146&lt;&gt;"",I146="Not applicable"),0,MAX(0,Settings!$C$9-F146))</f>
        <v>0</v>
      </c>
      <c r="N146" s="10" t="str">
        <f aca="false">IF(A146="","",IF(I146="Not applicable","Not applicable",IF(I146="Accepted","Closed",IF(I146="Query raised",IF(K146="","Query open","Query answered"),IF(H146="",IF(M146&gt;0,"Overdue","Pending"),"Awaiting auditor")))))</f>
        <v/>
      </c>
    </row>
    <row r="147" customFormat="false" ht="15" hidden="false" customHeight="false" outlineLevel="0" collapsed="false">
      <c r="A147" s="19"/>
      <c r="B147" s="8"/>
      <c r="C147" s="8"/>
      <c r="D147" s="8"/>
      <c r="E147" s="17"/>
      <c r="F147" s="17"/>
      <c r="G147" s="8"/>
      <c r="H147" s="17"/>
      <c r="I147" s="8"/>
      <c r="J147" s="8"/>
      <c r="K147" s="17"/>
      <c r="L147" s="20" t="str">
        <f aca="false">IF(OR(A147="",E147=""),"",IF(H147="",Settings!$C$9,H147)-E147)</f>
        <v/>
      </c>
      <c r="M147" s="20" t="n">
        <f aca="false">IF(OR(A147="",F147="",H147&lt;&gt;"",I147="Not applicable"),0,MAX(0,Settings!$C$9-F147))</f>
        <v>0</v>
      </c>
      <c r="N147" s="10" t="str">
        <f aca="false">IF(A147="","",IF(I147="Not applicable","Not applicable",IF(I147="Accepted","Closed",IF(I147="Query raised",IF(K147="","Query open","Query answered"),IF(H147="",IF(M147&gt;0,"Overdue","Pending"),"Awaiting auditor")))))</f>
        <v/>
      </c>
    </row>
    <row r="148" customFormat="false" ht="15" hidden="false" customHeight="false" outlineLevel="0" collapsed="false">
      <c r="A148" s="19"/>
      <c r="B148" s="8"/>
      <c r="C148" s="8"/>
      <c r="D148" s="8"/>
      <c r="E148" s="17"/>
      <c r="F148" s="17"/>
      <c r="G148" s="8"/>
      <c r="H148" s="17"/>
      <c r="I148" s="8"/>
      <c r="J148" s="8"/>
      <c r="K148" s="17"/>
      <c r="L148" s="20" t="str">
        <f aca="false">IF(OR(A148="",E148=""),"",IF(H148="",Settings!$C$9,H148)-E148)</f>
        <v/>
      </c>
      <c r="M148" s="20" t="n">
        <f aca="false">IF(OR(A148="",F148="",H148&lt;&gt;"",I148="Not applicable"),0,MAX(0,Settings!$C$9-F148))</f>
        <v>0</v>
      </c>
      <c r="N148" s="10" t="str">
        <f aca="false">IF(A148="","",IF(I148="Not applicable","Not applicable",IF(I148="Accepted","Closed",IF(I148="Query raised",IF(K148="","Query open","Query answered"),IF(H148="",IF(M148&gt;0,"Overdue","Pending"),"Awaiting auditor")))))</f>
        <v/>
      </c>
    </row>
    <row r="149" customFormat="false" ht="15" hidden="false" customHeight="false" outlineLevel="0" collapsed="false">
      <c r="A149" s="19"/>
      <c r="B149" s="8"/>
      <c r="C149" s="8"/>
      <c r="D149" s="8"/>
      <c r="E149" s="17"/>
      <c r="F149" s="17"/>
      <c r="G149" s="8"/>
      <c r="H149" s="17"/>
      <c r="I149" s="8"/>
      <c r="J149" s="8"/>
      <c r="K149" s="17"/>
      <c r="L149" s="20" t="str">
        <f aca="false">IF(OR(A149="",E149=""),"",IF(H149="",Settings!$C$9,H149)-E149)</f>
        <v/>
      </c>
      <c r="M149" s="20" t="n">
        <f aca="false">IF(OR(A149="",F149="",H149&lt;&gt;"",I149="Not applicable"),0,MAX(0,Settings!$C$9-F149))</f>
        <v>0</v>
      </c>
      <c r="N149" s="10" t="str">
        <f aca="false">IF(A149="","",IF(I149="Not applicable","Not applicable",IF(I149="Accepted","Closed",IF(I149="Query raised",IF(K149="","Query open","Query answered"),IF(H149="",IF(M149&gt;0,"Overdue","Pending"),"Awaiting auditor")))))</f>
        <v/>
      </c>
    </row>
    <row r="150" customFormat="false" ht="15" hidden="false" customHeight="false" outlineLevel="0" collapsed="false">
      <c r="A150" s="19"/>
      <c r="B150" s="8"/>
      <c r="C150" s="8"/>
      <c r="D150" s="8"/>
      <c r="E150" s="17"/>
      <c r="F150" s="17"/>
      <c r="G150" s="8"/>
      <c r="H150" s="17"/>
      <c r="I150" s="8"/>
      <c r="J150" s="8"/>
      <c r="K150" s="17"/>
      <c r="L150" s="20" t="str">
        <f aca="false">IF(OR(A150="",E150=""),"",IF(H150="",Settings!$C$9,H150)-E150)</f>
        <v/>
      </c>
      <c r="M150" s="20" t="n">
        <f aca="false">IF(OR(A150="",F150="",H150&lt;&gt;"",I150="Not applicable"),0,MAX(0,Settings!$C$9-F150))</f>
        <v>0</v>
      </c>
      <c r="N150" s="10" t="str">
        <f aca="false">IF(A150="","",IF(I150="Not applicable","Not applicable",IF(I150="Accepted","Closed",IF(I150="Query raised",IF(K150="","Query open","Query answered"),IF(H150="",IF(M150&gt;0,"Overdue","Pending"),"Awaiting auditor")))))</f>
        <v/>
      </c>
    </row>
    <row r="151" customFormat="false" ht="15" hidden="false" customHeight="false" outlineLevel="0" collapsed="false">
      <c r="A151" s="19"/>
      <c r="B151" s="8"/>
      <c r="C151" s="8"/>
      <c r="D151" s="8"/>
      <c r="E151" s="17"/>
      <c r="F151" s="17"/>
      <c r="G151" s="8"/>
      <c r="H151" s="17"/>
      <c r="I151" s="8"/>
      <c r="J151" s="8"/>
      <c r="K151" s="17"/>
      <c r="L151" s="20" t="str">
        <f aca="false">IF(OR(A151="",E151=""),"",IF(H151="",Settings!$C$9,H151)-E151)</f>
        <v/>
      </c>
      <c r="M151" s="20" t="n">
        <f aca="false">IF(OR(A151="",F151="",H151&lt;&gt;"",I151="Not applicable"),0,MAX(0,Settings!$C$9-F151))</f>
        <v>0</v>
      </c>
      <c r="N151" s="10" t="str">
        <f aca="false">IF(A151="","",IF(I151="Not applicable","Not applicable",IF(I151="Accepted","Closed",IF(I151="Query raised",IF(K151="","Query open","Query answered"),IF(H151="",IF(M151&gt;0,"Overdue","Pending"),"Awaiting auditor")))))</f>
        <v/>
      </c>
    </row>
    <row r="152" customFormat="false" ht="15" hidden="false" customHeight="false" outlineLevel="0" collapsed="false">
      <c r="A152" s="19"/>
      <c r="B152" s="8"/>
      <c r="C152" s="8"/>
      <c r="D152" s="8"/>
      <c r="E152" s="17"/>
      <c r="F152" s="17"/>
      <c r="G152" s="8"/>
      <c r="H152" s="17"/>
      <c r="I152" s="8"/>
      <c r="J152" s="8"/>
      <c r="K152" s="17"/>
      <c r="L152" s="20" t="str">
        <f aca="false">IF(OR(A152="",E152=""),"",IF(H152="",Settings!$C$9,H152)-E152)</f>
        <v/>
      </c>
      <c r="M152" s="20" t="n">
        <f aca="false">IF(OR(A152="",F152="",H152&lt;&gt;"",I152="Not applicable"),0,MAX(0,Settings!$C$9-F152))</f>
        <v>0</v>
      </c>
      <c r="N152" s="10" t="str">
        <f aca="false">IF(A152="","",IF(I152="Not applicable","Not applicable",IF(I152="Accepted","Closed",IF(I152="Query raised",IF(K152="","Query open","Query answered"),IF(H152="",IF(M152&gt;0,"Overdue","Pending"),"Awaiting auditor")))))</f>
        <v/>
      </c>
    </row>
    <row r="153" customFormat="false" ht="15" hidden="false" customHeight="false" outlineLevel="0" collapsed="false">
      <c r="A153" s="19"/>
      <c r="B153" s="8"/>
      <c r="C153" s="8"/>
      <c r="D153" s="8"/>
      <c r="E153" s="17"/>
      <c r="F153" s="17"/>
      <c r="G153" s="8"/>
      <c r="H153" s="17"/>
      <c r="I153" s="8"/>
      <c r="J153" s="8"/>
      <c r="K153" s="17"/>
      <c r="L153" s="20" t="str">
        <f aca="false">IF(OR(A153="",E153=""),"",IF(H153="",Settings!$C$9,H153)-E153)</f>
        <v/>
      </c>
      <c r="M153" s="20" t="n">
        <f aca="false">IF(OR(A153="",F153="",H153&lt;&gt;"",I153="Not applicable"),0,MAX(0,Settings!$C$9-F153))</f>
        <v>0</v>
      </c>
      <c r="N153" s="10" t="str">
        <f aca="false">IF(A153="","",IF(I153="Not applicable","Not applicable",IF(I153="Accepted","Closed",IF(I153="Query raised",IF(K153="","Query open","Query answered"),IF(H153="",IF(M153&gt;0,"Overdue","Pending"),"Awaiting auditor")))))</f>
        <v/>
      </c>
    </row>
    <row r="154" customFormat="false" ht="15" hidden="false" customHeight="false" outlineLevel="0" collapsed="false">
      <c r="A154" s="19"/>
      <c r="B154" s="8"/>
      <c r="C154" s="8"/>
      <c r="D154" s="8"/>
      <c r="E154" s="17"/>
      <c r="F154" s="17"/>
      <c r="G154" s="8"/>
      <c r="H154" s="17"/>
      <c r="I154" s="8"/>
      <c r="J154" s="8"/>
      <c r="K154" s="17"/>
      <c r="L154" s="20" t="str">
        <f aca="false">IF(OR(A154="",E154=""),"",IF(H154="",Settings!$C$9,H154)-E154)</f>
        <v/>
      </c>
      <c r="M154" s="20" t="n">
        <f aca="false">IF(OR(A154="",F154="",H154&lt;&gt;"",I154="Not applicable"),0,MAX(0,Settings!$C$9-F154))</f>
        <v>0</v>
      </c>
      <c r="N154" s="10" t="str">
        <f aca="false">IF(A154="","",IF(I154="Not applicable","Not applicable",IF(I154="Accepted","Closed",IF(I154="Query raised",IF(K154="","Query open","Query answered"),IF(H154="",IF(M154&gt;0,"Overdue","Pending"),"Awaiting auditor")))))</f>
        <v/>
      </c>
    </row>
    <row r="155" customFormat="false" ht="15" hidden="false" customHeight="false" outlineLevel="0" collapsed="false">
      <c r="A155" s="19"/>
      <c r="B155" s="8"/>
      <c r="C155" s="8"/>
      <c r="D155" s="8"/>
      <c r="E155" s="17"/>
      <c r="F155" s="17"/>
      <c r="G155" s="8"/>
      <c r="H155" s="17"/>
      <c r="I155" s="8"/>
      <c r="J155" s="8"/>
      <c r="K155" s="17"/>
      <c r="L155" s="20" t="str">
        <f aca="false">IF(OR(A155="",E155=""),"",IF(H155="",Settings!$C$9,H155)-E155)</f>
        <v/>
      </c>
      <c r="M155" s="20" t="n">
        <f aca="false">IF(OR(A155="",F155="",H155&lt;&gt;"",I155="Not applicable"),0,MAX(0,Settings!$C$9-F155))</f>
        <v>0</v>
      </c>
      <c r="N155" s="10" t="str">
        <f aca="false">IF(A155="","",IF(I155="Not applicable","Not applicable",IF(I155="Accepted","Closed",IF(I155="Query raised",IF(K155="","Query open","Query answered"),IF(H155="",IF(M155&gt;0,"Overdue","Pending"),"Awaiting auditor")))))</f>
        <v/>
      </c>
    </row>
    <row r="156" customFormat="false" ht="15" hidden="false" customHeight="false" outlineLevel="0" collapsed="false">
      <c r="A156" s="19"/>
      <c r="B156" s="8"/>
      <c r="C156" s="8"/>
      <c r="D156" s="8"/>
      <c r="E156" s="17"/>
      <c r="F156" s="17"/>
      <c r="G156" s="8"/>
      <c r="H156" s="17"/>
      <c r="I156" s="8"/>
      <c r="J156" s="8"/>
      <c r="K156" s="17"/>
      <c r="L156" s="20" t="str">
        <f aca="false">IF(OR(A156="",E156=""),"",IF(H156="",Settings!$C$9,H156)-E156)</f>
        <v/>
      </c>
      <c r="M156" s="20" t="n">
        <f aca="false">IF(OR(A156="",F156="",H156&lt;&gt;"",I156="Not applicable"),0,MAX(0,Settings!$C$9-F156))</f>
        <v>0</v>
      </c>
      <c r="N156" s="10" t="str">
        <f aca="false">IF(A156="","",IF(I156="Not applicable","Not applicable",IF(I156="Accepted","Closed",IF(I156="Query raised",IF(K156="","Query open","Query answered"),IF(H156="",IF(M156&gt;0,"Overdue","Pending"),"Awaiting auditor")))))</f>
        <v/>
      </c>
    </row>
    <row r="157" customFormat="false" ht="15" hidden="false" customHeight="false" outlineLevel="0" collapsed="false">
      <c r="A157" s="19"/>
      <c r="B157" s="8"/>
      <c r="C157" s="8"/>
      <c r="D157" s="8"/>
      <c r="E157" s="17"/>
      <c r="F157" s="17"/>
      <c r="G157" s="8"/>
      <c r="H157" s="17"/>
      <c r="I157" s="8"/>
      <c r="J157" s="8"/>
      <c r="K157" s="17"/>
      <c r="L157" s="20" t="str">
        <f aca="false">IF(OR(A157="",E157=""),"",IF(H157="",Settings!$C$9,H157)-E157)</f>
        <v/>
      </c>
      <c r="M157" s="20" t="n">
        <f aca="false">IF(OR(A157="",F157="",H157&lt;&gt;"",I157="Not applicable"),0,MAX(0,Settings!$C$9-F157))</f>
        <v>0</v>
      </c>
      <c r="N157" s="10" t="str">
        <f aca="false">IF(A157="","",IF(I157="Not applicable","Not applicable",IF(I157="Accepted","Closed",IF(I157="Query raised",IF(K157="","Query open","Query answered"),IF(H157="",IF(M157&gt;0,"Overdue","Pending"),"Awaiting auditor")))))</f>
        <v/>
      </c>
    </row>
    <row r="158" customFormat="false" ht="15" hidden="false" customHeight="false" outlineLevel="0" collapsed="false">
      <c r="A158" s="19"/>
      <c r="B158" s="8"/>
      <c r="C158" s="8"/>
      <c r="D158" s="8"/>
      <c r="E158" s="17"/>
      <c r="F158" s="17"/>
      <c r="G158" s="8"/>
      <c r="H158" s="17"/>
      <c r="I158" s="8"/>
      <c r="J158" s="8"/>
      <c r="K158" s="17"/>
      <c r="L158" s="20" t="str">
        <f aca="false">IF(OR(A158="",E158=""),"",IF(H158="",Settings!$C$9,H158)-E158)</f>
        <v/>
      </c>
      <c r="M158" s="20" t="n">
        <f aca="false">IF(OR(A158="",F158="",H158&lt;&gt;"",I158="Not applicable"),0,MAX(0,Settings!$C$9-F158))</f>
        <v>0</v>
      </c>
      <c r="N158" s="10" t="str">
        <f aca="false">IF(A158="","",IF(I158="Not applicable","Not applicable",IF(I158="Accepted","Closed",IF(I158="Query raised",IF(K158="","Query open","Query answered"),IF(H158="",IF(M158&gt;0,"Overdue","Pending"),"Awaiting auditor")))))</f>
        <v/>
      </c>
    </row>
    <row r="159" customFormat="false" ht="15" hidden="false" customHeight="false" outlineLevel="0" collapsed="false">
      <c r="A159" s="19"/>
      <c r="B159" s="8"/>
      <c r="C159" s="8"/>
      <c r="D159" s="8"/>
      <c r="E159" s="17"/>
      <c r="F159" s="17"/>
      <c r="G159" s="8"/>
      <c r="H159" s="17"/>
      <c r="I159" s="8"/>
      <c r="J159" s="8"/>
      <c r="K159" s="17"/>
      <c r="L159" s="20" t="str">
        <f aca="false">IF(OR(A159="",E159=""),"",IF(H159="",Settings!$C$9,H159)-E159)</f>
        <v/>
      </c>
      <c r="M159" s="20" t="n">
        <f aca="false">IF(OR(A159="",F159="",H159&lt;&gt;"",I159="Not applicable"),0,MAX(0,Settings!$C$9-F159))</f>
        <v>0</v>
      </c>
      <c r="N159" s="10" t="str">
        <f aca="false">IF(A159="","",IF(I159="Not applicable","Not applicable",IF(I159="Accepted","Closed",IF(I159="Query raised",IF(K159="","Query open","Query answered"),IF(H159="",IF(M159&gt;0,"Overdue","Pending"),"Awaiting auditor")))))</f>
        <v/>
      </c>
    </row>
    <row r="160" customFormat="false" ht="15" hidden="false" customHeight="false" outlineLevel="0" collapsed="false">
      <c r="A160" s="19"/>
      <c r="B160" s="8"/>
      <c r="C160" s="8"/>
      <c r="D160" s="8"/>
      <c r="E160" s="17"/>
      <c r="F160" s="17"/>
      <c r="G160" s="8"/>
      <c r="H160" s="17"/>
      <c r="I160" s="8"/>
      <c r="J160" s="8"/>
      <c r="K160" s="17"/>
      <c r="L160" s="20" t="str">
        <f aca="false">IF(OR(A160="",E160=""),"",IF(H160="",Settings!$C$9,H160)-E160)</f>
        <v/>
      </c>
      <c r="M160" s="20" t="n">
        <f aca="false">IF(OR(A160="",F160="",H160&lt;&gt;"",I160="Not applicable"),0,MAX(0,Settings!$C$9-F160))</f>
        <v>0</v>
      </c>
      <c r="N160" s="10" t="str">
        <f aca="false">IF(A160="","",IF(I160="Not applicable","Not applicable",IF(I160="Accepted","Closed",IF(I160="Query raised",IF(K160="","Query open","Query answered"),IF(H160="",IF(M160&gt;0,"Overdue","Pending"),"Awaiting auditor")))))</f>
        <v/>
      </c>
    </row>
    <row r="161" customFormat="false" ht="15" hidden="false" customHeight="false" outlineLevel="0" collapsed="false">
      <c r="A161" s="19"/>
      <c r="B161" s="8"/>
      <c r="C161" s="8"/>
      <c r="D161" s="8"/>
      <c r="E161" s="17"/>
      <c r="F161" s="17"/>
      <c r="G161" s="8"/>
      <c r="H161" s="17"/>
      <c r="I161" s="8"/>
      <c r="J161" s="8"/>
      <c r="K161" s="17"/>
      <c r="L161" s="20" t="str">
        <f aca="false">IF(OR(A161="",E161=""),"",IF(H161="",Settings!$C$9,H161)-E161)</f>
        <v/>
      </c>
      <c r="M161" s="20" t="n">
        <f aca="false">IF(OR(A161="",F161="",H161&lt;&gt;"",I161="Not applicable"),0,MAX(0,Settings!$C$9-F161))</f>
        <v>0</v>
      </c>
      <c r="N161" s="10" t="str">
        <f aca="false">IF(A161="","",IF(I161="Not applicable","Not applicable",IF(I161="Accepted","Closed",IF(I161="Query raised",IF(K161="","Query open","Query answered"),IF(H161="",IF(M161&gt;0,"Overdue","Pending"),"Awaiting auditor")))))</f>
        <v/>
      </c>
    </row>
    <row r="162" customFormat="false" ht="15" hidden="false" customHeight="false" outlineLevel="0" collapsed="false">
      <c r="A162" s="19"/>
      <c r="B162" s="8"/>
      <c r="C162" s="8"/>
      <c r="D162" s="8"/>
      <c r="E162" s="17"/>
      <c r="F162" s="17"/>
      <c r="G162" s="8"/>
      <c r="H162" s="17"/>
      <c r="I162" s="8"/>
      <c r="J162" s="8"/>
      <c r="K162" s="17"/>
      <c r="L162" s="20" t="str">
        <f aca="false">IF(OR(A162="",E162=""),"",IF(H162="",Settings!$C$9,H162)-E162)</f>
        <v/>
      </c>
      <c r="M162" s="20" t="n">
        <f aca="false">IF(OR(A162="",F162="",H162&lt;&gt;"",I162="Not applicable"),0,MAX(0,Settings!$C$9-F162))</f>
        <v>0</v>
      </c>
      <c r="N162" s="10" t="str">
        <f aca="false">IF(A162="","",IF(I162="Not applicable","Not applicable",IF(I162="Accepted","Closed",IF(I162="Query raised",IF(K162="","Query open","Query answered"),IF(H162="",IF(M162&gt;0,"Overdue","Pending"),"Awaiting auditor")))))</f>
        <v/>
      </c>
    </row>
    <row r="163" customFormat="false" ht="15" hidden="false" customHeight="false" outlineLevel="0" collapsed="false">
      <c r="A163" s="19"/>
      <c r="B163" s="8"/>
      <c r="C163" s="8"/>
      <c r="D163" s="8"/>
      <c r="E163" s="17"/>
      <c r="F163" s="17"/>
      <c r="G163" s="8"/>
      <c r="H163" s="17"/>
      <c r="I163" s="8"/>
      <c r="J163" s="8"/>
      <c r="K163" s="17"/>
      <c r="L163" s="20" t="str">
        <f aca="false">IF(OR(A163="",E163=""),"",IF(H163="",Settings!$C$9,H163)-E163)</f>
        <v/>
      </c>
      <c r="M163" s="20" t="n">
        <f aca="false">IF(OR(A163="",F163="",H163&lt;&gt;"",I163="Not applicable"),0,MAX(0,Settings!$C$9-F163))</f>
        <v>0</v>
      </c>
      <c r="N163" s="10" t="str">
        <f aca="false">IF(A163="","",IF(I163="Not applicable","Not applicable",IF(I163="Accepted","Closed",IF(I163="Query raised",IF(K163="","Query open","Query answered"),IF(H163="",IF(M163&gt;0,"Overdue","Pending"),"Awaiting auditor")))))</f>
        <v/>
      </c>
    </row>
    <row r="164" customFormat="false" ht="15" hidden="false" customHeight="false" outlineLevel="0" collapsed="false">
      <c r="A164" s="19"/>
      <c r="B164" s="8"/>
      <c r="C164" s="8"/>
      <c r="D164" s="8"/>
      <c r="E164" s="17"/>
      <c r="F164" s="17"/>
      <c r="G164" s="8"/>
      <c r="H164" s="17"/>
      <c r="I164" s="8"/>
      <c r="J164" s="8"/>
      <c r="K164" s="17"/>
      <c r="L164" s="20" t="str">
        <f aca="false">IF(OR(A164="",E164=""),"",IF(H164="",Settings!$C$9,H164)-E164)</f>
        <v/>
      </c>
      <c r="M164" s="20" t="n">
        <f aca="false">IF(OR(A164="",F164="",H164&lt;&gt;"",I164="Not applicable"),0,MAX(0,Settings!$C$9-F164))</f>
        <v>0</v>
      </c>
      <c r="N164" s="10" t="str">
        <f aca="false">IF(A164="","",IF(I164="Not applicable","Not applicable",IF(I164="Accepted","Closed",IF(I164="Query raised",IF(K164="","Query open","Query answered"),IF(H164="",IF(M164&gt;0,"Overdue","Pending"),"Awaiting auditor")))))</f>
        <v/>
      </c>
    </row>
    <row r="165" customFormat="false" ht="15" hidden="false" customHeight="false" outlineLevel="0" collapsed="false">
      <c r="A165" s="19"/>
      <c r="B165" s="8"/>
      <c r="C165" s="8"/>
      <c r="D165" s="8"/>
      <c r="E165" s="17"/>
      <c r="F165" s="17"/>
      <c r="G165" s="8"/>
      <c r="H165" s="17"/>
      <c r="I165" s="8"/>
      <c r="J165" s="8"/>
      <c r="K165" s="17"/>
      <c r="L165" s="20" t="str">
        <f aca="false">IF(OR(A165="",E165=""),"",IF(H165="",Settings!$C$9,H165)-E165)</f>
        <v/>
      </c>
      <c r="M165" s="20" t="n">
        <f aca="false">IF(OR(A165="",F165="",H165&lt;&gt;"",I165="Not applicable"),0,MAX(0,Settings!$C$9-F165))</f>
        <v>0</v>
      </c>
      <c r="N165" s="10" t="str">
        <f aca="false">IF(A165="","",IF(I165="Not applicable","Not applicable",IF(I165="Accepted","Closed",IF(I165="Query raised",IF(K165="","Query open","Query answered"),IF(H165="",IF(M165&gt;0,"Overdue","Pending"),"Awaiting auditor")))))</f>
        <v/>
      </c>
    </row>
    <row r="166" customFormat="false" ht="15" hidden="false" customHeight="false" outlineLevel="0" collapsed="false">
      <c r="A166" s="19"/>
      <c r="B166" s="8"/>
      <c r="C166" s="8"/>
      <c r="D166" s="8"/>
      <c r="E166" s="17"/>
      <c r="F166" s="17"/>
      <c r="G166" s="8"/>
      <c r="H166" s="17"/>
      <c r="I166" s="8"/>
      <c r="J166" s="8"/>
      <c r="K166" s="17"/>
      <c r="L166" s="20" t="str">
        <f aca="false">IF(OR(A166="",E166=""),"",IF(H166="",Settings!$C$9,H166)-E166)</f>
        <v/>
      </c>
      <c r="M166" s="20" t="n">
        <f aca="false">IF(OR(A166="",F166="",H166&lt;&gt;"",I166="Not applicable"),0,MAX(0,Settings!$C$9-F166))</f>
        <v>0</v>
      </c>
      <c r="N166" s="10" t="str">
        <f aca="false">IF(A166="","",IF(I166="Not applicable","Not applicable",IF(I166="Accepted","Closed",IF(I166="Query raised",IF(K166="","Query open","Query answered"),IF(H166="",IF(M166&gt;0,"Overdue","Pending"),"Awaiting auditor")))))</f>
        <v/>
      </c>
    </row>
    <row r="167" customFormat="false" ht="15" hidden="false" customHeight="false" outlineLevel="0" collapsed="false">
      <c r="A167" s="19"/>
      <c r="B167" s="8"/>
      <c r="C167" s="8"/>
      <c r="D167" s="8"/>
      <c r="E167" s="17"/>
      <c r="F167" s="17"/>
      <c r="G167" s="8"/>
      <c r="H167" s="17"/>
      <c r="I167" s="8"/>
      <c r="J167" s="8"/>
      <c r="K167" s="17"/>
      <c r="L167" s="20" t="str">
        <f aca="false">IF(OR(A167="",E167=""),"",IF(H167="",Settings!$C$9,H167)-E167)</f>
        <v/>
      </c>
      <c r="M167" s="20" t="n">
        <f aca="false">IF(OR(A167="",F167="",H167&lt;&gt;"",I167="Not applicable"),0,MAX(0,Settings!$C$9-F167))</f>
        <v>0</v>
      </c>
      <c r="N167" s="10" t="str">
        <f aca="false">IF(A167="","",IF(I167="Not applicable","Not applicable",IF(I167="Accepted","Closed",IF(I167="Query raised",IF(K167="","Query open","Query answered"),IF(H167="",IF(M167&gt;0,"Overdue","Pending"),"Awaiting auditor")))))</f>
        <v/>
      </c>
    </row>
    <row r="168" customFormat="false" ht="15" hidden="false" customHeight="false" outlineLevel="0" collapsed="false">
      <c r="A168" s="19"/>
      <c r="B168" s="8"/>
      <c r="C168" s="8"/>
      <c r="D168" s="8"/>
      <c r="E168" s="17"/>
      <c r="F168" s="17"/>
      <c r="G168" s="8"/>
      <c r="H168" s="17"/>
      <c r="I168" s="8"/>
      <c r="J168" s="8"/>
      <c r="K168" s="17"/>
      <c r="L168" s="20" t="str">
        <f aca="false">IF(OR(A168="",E168=""),"",IF(H168="",Settings!$C$9,H168)-E168)</f>
        <v/>
      </c>
      <c r="M168" s="20" t="n">
        <f aca="false">IF(OR(A168="",F168="",H168&lt;&gt;"",I168="Not applicable"),0,MAX(0,Settings!$C$9-F168))</f>
        <v>0</v>
      </c>
      <c r="N168" s="10" t="str">
        <f aca="false">IF(A168="","",IF(I168="Not applicable","Not applicable",IF(I168="Accepted","Closed",IF(I168="Query raised",IF(K168="","Query open","Query answered"),IF(H168="",IF(M168&gt;0,"Overdue","Pending"),"Awaiting auditor")))))</f>
        <v/>
      </c>
    </row>
    <row r="169" customFormat="false" ht="15" hidden="false" customHeight="false" outlineLevel="0" collapsed="false">
      <c r="A169" s="19"/>
      <c r="B169" s="8"/>
      <c r="C169" s="8"/>
      <c r="D169" s="8"/>
      <c r="E169" s="17"/>
      <c r="F169" s="17"/>
      <c r="G169" s="8"/>
      <c r="H169" s="17"/>
      <c r="I169" s="8"/>
      <c r="J169" s="8"/>
      <c r="K169" s="17"/>
      <c r="L169" s="20" t="str">
        <f aca="false">IF(OR(A169="",E169=""),"",IF(H169="",Settings!$C$9,H169)-E169)</f>
        <v/>
      </c>
      <c r="M169" s="20" t="n">
        <f aca="false">IF(OR(A169="",F169="",H169&lt;&gt;"",I169="Not applicable"),0,MAX(0,Settings!$C$9-F169))</f>
        <v>0</v>
      </c>
      <c r="N169" s="10" t="str">
        <f aca="false">IF(A169="","",IF(I169="Not applicable","Not applicable",IF(I169="Accepted","Closed",IF(I169="Query raised",IF(K169="","Query open","Query answered"),IF(H169="",IF(M169&gt;0,"Overdue","Pending"),"Awaiting auditor")))))</f>
        <v/>
      </c>
    </row>
    <row r="170" customFormat="false" ht="15" hidden="false" customHeight="false" outlineLevel="0" collapsed="false">
      <c r="A170" s="19"/>
      <c r="B170" s="8"/>
      <c r="C170" s="8"/>
      <c r="D170" s="8"/>
      <c r="E170" s="17"/>
      <c r="F170" s="17"/>
      <c r="G170" s="8"/>
      <c r="H170" s="17"/>
      <c r="I170" s="8"/>
      <c r="J170" s="8"/>
      <c r="K170" s="17"/>
      <c r="L170" s="20" t="str">
        <f aca="false">IF(OR(A170="",E170=""),"",IF(H170="",Settings!$C$9,H170)-E170)</f>
        <v/>
      </c>
      <c r="M170" s="20" t="n">
        <f aca="false">IF(OR(A170="",F170="",H170&lt;&gt;"",I170="Not applicable"),0,MAX(0,Settings!$C$9-F170))</f>
        <v>0</v>
      </c>
      <c r="N170" s="10" t="str">
        <f aca="false">IF(A170="","",IF(I170="Not applicable","Not applicable",IF(I170="Accepted","Closed",IF(I170="Query raised",IF(K170="","Query open","Query answered"),IF(H170="",IF(M170&gt;0,"Overdue","Pending"),"Awaiting auditor")))))</f>
        <v/>
      </c>
    </row>
    <row r="171" customFormat="false" ht="15" hidden="false" customHeight="false" outlineLevel="0" collapsed="false">
      <c r="A171" s="19"/>
      <c r="B171" s="8"/>
      <c r="C171" s="8"/>
      <c r="D171" s="8"/>
      <c r="E171" s="17"/>
      <c r="F171" s="17"/>
      <c r="G171" s="8"/>
      <c r="H171" s="17"/>
      <c r="I171" s="8"/>
      <c r="J171" s="8"/>
      <c r="K171" s="17"/>
      <c r="L171" s="20" t="str">
        <f aca="false">IF(OR(A171="",E171=""),"",IF(H171="",Settings!$C$9,H171)-E171)</f>
        <v/>
      </c>
      <c r="M171" s="20" t="n">
        <f aca="false">IF(OR(A171="",F171="",H171&lt;&gt;"",I171="Not applicable"),0,MAX(0,Settings!$C$9-F171))</f>
        <v>0</v>
      </c>
      <c r="N171" s="10" t="str">
        <f aca="false">IF(A171="","",IF(I171="Not applicable","Not applicable",IF(I171="Accepted","Closed",IF(I171="Query raised",IF(K171="","Query open","Query answered"),IF(H171="",IF(M171&gt;0,"Overdue","Pending"),"Awaiting auditor")))))</f>
        <v/>
      </c>
    </row>
    <row r="172" customFormat="false" ht="15" hidden="false" customHeight="false" outlineLevel="0" collapsed="false">
      <c r="A172" s="19"/>
      <c r="B172" s="8"/>
      <c r="C172" s="8"/>
      <c r="D172" s="8"/>
      <c r="E172" s="17"/>
      <c r="F172" s="17"/>
      <c r="G172" s="8"/>
      <c r="H172" s="17"/>
      <c r="I172" s="8"/>
      <c r="J172" s="8"/>
      <c r="K172" s="17"/>
      <c r="L172" s="20" t="str">
        <f aca="false">IF(OR(A172="",E172=""),"",IF(H172="",Settings!$C$9,H172)-E172)</f>
        <v/>
      </c>
      <c r="M172" s="20" t="n">
        <f aca="false">IF(OR(A172="",F172="",H172&lt;&gt;"",I172="Not applicable"),0,MAX(0,Settings!$C$9-F172))</f>
        <v>0</v>
      </c>
      <c r="N172" s="10" t="str">
        <f aca="false">IF(A172="","",IF(I172="Not applicable","Not applicable",IF(I172="Accepted","Closed",IF(I172="Query raised",IF(K172="","Query open","Query answered"),IF(H172="",IF(M172&gt;0,"Overdue","Pending"),"Awaiting auditor")))))</f>
        <v/>
      </c>
    </row>
    <row r="173" customFormat="false" ht="15" hidden="false" customHeight="false" outlineLevel="0" collapsed="false">
      <c r="A173" s="19"/>
      <c r="B173" s="8"/>
      <c r="C173" s="8"/>
      <c r="D173" s="8"/>
      <c r="E173" s="17"/>
      <c r="F173" s="17"/>
      <c r="G173" s="8"/>
      <c r="H173" s="17"/>
      <c r="I173" s="8"/>
      <c r="J173" s="8"/>
      <c r="K173" s="17"/>
      <c r="L173" s="20" t="str">
        <f aca="false">IF(OR(A173="",E173=""),"",IF(H173="",Settings!$C$9,H173)-E173)</f>
        <v/>
      </c>
      <c r="M173" s="20" t="n">
        <f aca="false">IF(OR(A173="",F173="",H173&lt;&gt;"",I173="Not applicable"),0,MAX(0,Settings!$C$9-F173))</f>
        <v>0</v>
      </c>
      <c r="N173" s="10" t="str">
        <f aca="false">IF(A173="","",IF(I173="Not applicable","Not applicable",IF(I173="Accepted","Closed",IF(I173="Query raised",IF(K173="","Query open","Query answered"),IF(H173="",IF(M173&gt;0,"Overdue","Pending"),"Awaiting auditor")))))</f>
        <v/>
      </c>
    </row>
    <row r="174" customFormat="false" ht="15" hidden="false" customHeight="false" outlineLevel="0" collapsed="false">
      <c r="A174" s="19"/>
      <c r="B174" s="8"/>
      <c r="C174" s="8"/>
      <c r="D174" s="8"/>
      <c r="E174" s="17"/>
      <c r="F174" s="17"/>
      <c r="G174" s="8"/>
      <c r="H174" s="17"/>
      <c r="I174" s="8"/>
      <c r="J174" s="8"/>
      <c r="K174" s="17"/>
      <c r="L174" s="20" t="str">
        <f aca="false">IF(OR(A174="",E174=""),"",IF(H174="",Settings!$C$9,H174)-E174)</f>
        <v/>
      </c>
      <c r="M174" s="20" t="n">
        <f aca="false">IF(OR(A174="",F174="",H174&lt;&gt;"",I174="Not applicable"),0,MAX(0,Settings!$C$9-F174))</f>
        <v>0</v>
      </c>
      <c r="N174" s="10" t="str">
        <f aca="false">IF(A174="","",IF(I174="Not applicable","Not applicable",IF(I174="Accepted","Closed",IF(I174="Query raised",IF(K174="","Query open","Query answered"),IF(H174="",IF(M174&gt;0,"Overdue","Pending"),"Awaiting auditor")))))</f>
        <v/>
      </c>
    </row>
    <row r="175" customFormat="false" ht="15" hidden="false" customHeight="false" outlineLevel="0" collapsed="false">
      <c r="A175" s="19"/>
      <c r="B175" s="8"/>
      <c r="C175" s="8"/>
      <c r="D175" s="8"/>
      <c r="E175" s="17"/>
      <c r="F175" s="17"/>
      <c r="G175" s="8"/>
      <c r="H175" s="17"/>
      <c r="I175" s="8"/>
      <c r="J175" s="8"/>
      <c r="K175" s="17"/>
      <c r="L175" s="20" t="str">
        <f aca="false">IF(OR(A175="",E175=""),"",IF(H175="",Settings!$C$9,H175)-E175)</f>
        <v/>
      </c>
      <c r="M175" s="20" t="n">
        <f aca="false">IF(OR(A175="",F175="",H175&lt;&gt;"",I175="Not applicable"),0,MAX(0,Settings!$C$9-F175))</f>
        <v>0</v>
      </c>
      <c r="N175" s="10" t="str">
        <f aca="false">IF(A175="","",IF(I175="Not applicable","Not applicable",IF(I175="Accepted","Closed",IF(I175="Query raised",IF(K175="","Query open","Query answered"),IF(H175="",IF(M175&gt;0,"Overdue","Pending"),"Awaiting auditor")))))</f>
        <v/>
      </c>
    </row>
    <row r="176" customFormat="false" ht="15" hidden="false" customHeight="false" outlineLevel="0" collapsed="false">
      <c r="A176" s="19"/>
      <c r="B176" s="8"/>
      <c r="C176" s="8"/>
      <c r="D176" s="8"/>
      <c r="E176" s="17"/>
      <c r="F176" s="17"/>
      <c r="G176" s="8"/>
      <c r="H176" s="17"/>
      <c r="I176" s="8"/>
      <c r="J176" s="8"/>
      <c r="K176" s="17"/>
      <c r="L176" s="20" t="str">
        <f aca="false">IF(OR(A176="",E176=""),"",IF(H176="",Settings!$C$9,H176)-E176)</f>
        <v/>
      </c>
      <c r="M176" s="20" t="n">
        <f aca="false">IF(OR(A176="",F176="",H176&lt;&gt;"",I176="Not applicable"),0,MAX(0,Settings!$C$9-F176))</f>
        <v>0</v>
      </c>
      <c r="N176" s="10" t="str">
        <f aca="false">IF(A176="","",IF(I176="Not applicable","Not applicable",IF(I176="Accepted","Closed",IF(I176="Query raised",IF(K176="","Query open","Query answered"),IF(H176="",IF(M176&gt;0,"Overdue","Pending"),"Awaiting auditor")))))</f>
        <v/>
      </c>
    </row>
    <row r="177" customFormat="false" ht="15" hidden="false" customHeight="false" outlineLevel="0" collapsed="false">
      <c r="A177" s="19"/>
      <c r="B177" s="8"/>
      <c r="C177" s="8"/>
      <c r="D177" s="8"/>
      <c r="E177" s="17"/>
      <c r="F177" s="17"/>
      <c r="G177" s="8"/>
      <c r="H177" s="17"/>
      <c r="I177" s="8"/>
      <c r="J177" s="8"/>
      <c r="K177" s="17"/>
      <c r="L177" s="20" t="str">
        <f aca="false">IF(OR(A177="",E177=""),"",IF(H177="",Settings!$C$9,H177)-E177)</f>
        <v/>
      </c>
      <c r="M177" s="20" t="n">
        <f aca="false">IF(OR(A177="",F177="",H177&lt;&gt;"",I177="Not applicable"),0,MAX(0,Settings!$C$9-F177))</f>
        <v>0</v>
      </c>
      <c r="N177" s="10" t="str">
        <f aca="false">IF(A177="","",IF(I177="Not applicable","Not applicable",IF(I177="Accepted","Closed",IF(I177="Query raised",IF(K177="","Query open","Query answered"),IF(H177="",IF(M177&gt;0,"Overdue","Pending"),"Awaiting auditor")))))</f>
        <v/>
      </c>
    </row>
    <row r="178" customFormat="false" ht="15" hidden="false" customHeight="false" outlineLevel="0" collapsed="false">
      <c r="A178" s="19"/>
      <c r="B178" s="8"/>
      <c r="C178" s="8"/>
      <c r="D178" s="8"/>
      <c r="E178" s="17"/>
      <c r="F178" s="17"/>
      <c r="G178" s="8"/>
      <c r="H178" s="17"/>
      <c r="I178" s="8"/>
      <c r="J178" s="8"/>
      <c r="K178" s="17"/>
      <c r="L178" s="20" t="str">
        <f aca="false">IF(OR(A178="",E178=""),"",IF(H178="",Settings!$C$9,H178)-E178)</f>
        <v/>
      </c>
      <c r="M178" s="20" t="n">
        <f aca="false">IF(OR(A178="",F178="",H178&lt;&gt;"",I178="Not applicable"),0,MAX(0,Settings!$C$9-F178))</f>
        <v>0</v>
      </c>
      <c r="N178" s="10" t="str">
        <f aca="false">IF(A178="","",IF(I178="Not applicable","Not applicable",IF(I178="Accepted","Closed",IF(I178="Query raised",IF(K178="","Query open","Query answered"),IF(H178="",IF(M178&gt;0,"Overdue","Pending"),"Awaiting auditor")))))</f>
        <v/>
      </c>
    </row>
    <row r="179" customFormat="false" ht="15" hidden="false" customHeight="false" outlineLevel="0" collapsed="false">
      <c r="A179" s="19"/>
      <c r="B179" s="8"/>
      <c r="C179" s="8"/>
      <c r="D179" s="8"/>
      <c r="E179" s="17"/>
      <c r="F179" s="17"/>
      <c r="G179" s="8"/>
      <c r="H179" s="17"/>
      <c r="I179" s="8"/>
      <c r="J179" s="8"/>
      <c r="K179" s="17"/>
      <c r="L179" s="20" t="str">
        <f aca="false">IF(OR(A179="",E179=""),"",IF(H179="",Settings!$C$9,H179)-E179)</f>
        <v/>
      </c>
      <c r="M179" s="20" t="n">
        <f aca="false">IF(OR(A179="",F179="",H179&lt;&gt;"",I179="Not applicable"),0,MAX(0,Settings!$C$9-F179))</f>
        <v>0</v>
      </c>
      <c r="N179" s="10" t="str">
        <f aca="false">IF(A179="","",IF(I179="Not applicable","Not applicable",IF(I179="Accepted","Closed",IF(I179="Query raised",IF(K179="","Query open","Query answered"),IF(H179="",IF(M179&gt;0,"Overdue","Pending"),"Awaiting auditor")))))</f>
        <v/>
      </c>
    </row>
    <row r="180" customFormat="false" ht="15" hidden="false" customHeight="false" outlineLevel="0" collapsed="false">
      <c r="A180" s="19"/>
      <c r="B180" s="8"/>
      <c r="C180" s="8"/>
      <c r="D180" s="8"/>
      <c r="E180" s="17"/>
      <c r="F180" s="17"/>
      <c r="G180" s="8"/>
      <c r="H180" s="17"/>
      <c r="I180" s="8"/>
      <c r="J180" s="8"/>
      <c r="K180" s="17"/>
      <c r="L180" s="20" t="str">
        <f aca="false">IF(OR(A180="",E180=""),"",IF(H180="",Settings!$C$9,H180)-E180)</f>
        <v/>
      </c>
      <c r="M180" s="20" t="n">
        <f aca="false">IF(OR(A180="",F180="",H180&lt;&gt;"",I180="Not applicable"),0,MAX(0,Settings!$C$9-F180))</f>
        <v>0</v>
      </c>
      <c r="N180" s="10" t="str">
        <f aca="false">IF(A180="","",IF(I180="Not applicable","Not applicable",IF(I180="Accepted","Closed",IF(I180="Query raised",IF(K180="","Query open","Query answered"),IF(H180="",IF(M180&gt;0,"Overdue","Pending"),"Awaiting auditor")))))</f>
        <v/>
      </c>
    </row>
    <row r="181" customFormat="false" ht="15" hidden="false" customHeight="false" outlineLevel="0" collapsed="false">
      <c r="A181" s="19"/>
      <c r="B181" s="8"/>
      <c r="C181" s="8"/>
      <c r="D181" s="8"/>
      <c r="E181" s="17"/>
      <c r="F181" s="17"/>
      <c r="G181" s="8"/>
      <c r="H181" s="17"/>
      <c r="I181" s="8"/>
      <c r="J181" s="8"/>
      <c r="K181" s="17"/>
      <c r="L181" s="20" t="str">
        <f aca="false">IF(OR(A181="",E181=""),"",IF(H181="",Settings!$C$9,H181)-E181)</f>
        <v/>
      </c>
      <c r="M181" s="20" t="n">
        <f aca="false">IF(OR(A181="",F181="",H181&lt;&gt;"",I181="Not applicable"),0,MAX(0,Settings!$C$9-F181))</f>
        <v>0</v>
      </c>
      <c r="N181" s="10" t="str">
        <f aca="false">IF(A181="","",IF(I181="Not applicable","Not applicable",IF(I181="Accepted","Closed",IF(I181="Query raised",IF(K181="","Query open","Query answered"),IF(H181="",IF(M181&gt;0,"Overdue","Pending"),"Awaiting auditor")))))</f>
        <v/>
      </c>
    </row>
    <row r="182" customFormat="false" ht="15" hidden="false" customHeight="false" outlineLevel="0" collapsed="false">
      <c r="A182" s="19"/>
      <c r="B182" s="8"/>
      <c r="C182" s="8"/>
      <c r="D182" s="8"/>
      <c r="E182" s="17"/>
      <c r="F182" s="17"/>
      <c r="G182" s="8"/>
      <c r="H182" s="17"/>
      <c r="I182" s="8"/>
      <c r="J182" s="8"/>
      <c r="K182" s="17"/>
      <c r="L182" s="20" t="str">
        <f aca="false">IF(OR(A182="",E182=""),"",IF(H182="",Settings!$C$9,H182)-E182)</f>
        <v/>
      </c>
      <c r="M182" s="20" t="n">
        <f aca="false">IF(OR(A182="",F182="",H182&lt;&gt;"",I182="Not applicable"),0,MAX(0,Settings!$C$9-F182))</f>
        <v>0</v>
      </c>
      <c r="N182" s="10" t="str">
        <f aca="false">IF(A182="","",IF(I182="Not applicable","Not applicable",IF(I182="Accepted","Closed",IF(I182="Query raised",IF(K182="","Query open","Query answered"),IF(H182="",IF(M182&gt;0,"Overdue","Pending"),"Awaiting auditor")))))</f>
        <v/>
      </c>
    </row>
    <row r="183" customFormat="false" ht="15" hidden="false" customHeight="false" outlineLevel="0" collapsed="false">
      <c r="A183" s="19"/>
      <c r="B183" s="8"/>
      <c r="C183" s="8"/>
      <c r="D183" s="8"/>
      <c r="E183" s="17"/>
      <c r="F183" s="17"/>
      <c r="G183" s="8"/>
      <c r="H183" s="17"/>
      <c r="I183" s="8"/>
      <c r="J183" s="8"/>
      <c r="K183" s="17"/>
      <c r="L183" s="20" t="str">
        <f aca="false">IF(OR(A183="",E183=""),"",IF(H183="",Settings!$C$9,H183)-E183)</f>
        <v/>
      </c>
      <c r="M183" s="20" t="n">
        <f aca="false">IF(OR(A183="",F183="",H183&lt;&gt;"",I183="Not applicable"),0,MAX(0,Settings!$C$9-F183))</f>
        <v>0</v>
      </c>
      <c r="N183" s="10" t="str">
        <f aca="false">IF(A183="","",IF(I183="Not applicable","Not applicable",IF(I183="Accepted","Closed",IF(I183="Query raised",IF(K183="","Query open","Query answered"),IF(H183="",IF(M183&gt;0,"Overdue","Pending"),"Awaiting auditor")))))</f>
        <v/>
      </c>
    </row>
    <row r="184" customFormat="false" ht="15" hidden="false" customHeight="false" outlineLevel="0" collapsed="false">
      <c r="A184" s="19"/>
      <c r="B184" s="8"/>
      <c r="C184" s="8"/>
      <c r="D184" s="8"/>
      <c r="E184" s="17"/>
      <c r="F184" s="17"/>
      <c r="G184" s="8"/>
      <c r="H184" s="17"/>
      <c r="I184" s="8"/>
      <c r="J184" s="8"/>
      <c r="K184" s="17"/>
      <c r="L184" s="20" t="str">
        <f aca="false">IF(OR(A184="",E184=""),"",IF(H184="",Settings!$C$9,H184)-E184)</f>
        <v/>
      </c>
      <c r="M184" s="20" t="n">
        <f aca="false">IF(OR(A184="",F184="",H184&lt;&gt;"",I184="Not applicable"),0,MAX(0,Settings!$C$9-F184))</f>
        <v>0</v>
      </c>
      <c r="N184" s="10" t="str">
        <f aca="false">IF(A184="","",IF(I184="Not applicable","Not applicable",IF(I184="Accepted","Closed",IF(I184="Query raised",IF(K184="","Query open","Query answered"),IF(H184="",IF(M184&gt;0,"Overdue","Pending"),"Awaiting auditor")))))</f>
        <v/>
      </c>
    </row>
    <row r="185" customFormat="false" ht="15" hidden="false" customHeight="false" outlineLevel="0" collapsed="false">
      <c r="A185" s="19"/>
      <c r="B185" s="8"/>
      <c r="C185" s="8"/>
      <c r="D185" s="8"/>
      <c r="E185" s="17"/>
      <c r="F185" s="17"/>
      <c r="G185" s="8"/>
      <c r="H185" s="17"/>
      <c r="I185" s="8"/>
      <c r="J185" s="8"/>
      <c r="K185" s="17"/>
      <c r="L185" s="20" t="str">
        <f aca="false">IF(OR(A185="",E185=""),"",IF(H185="",Settings!$C$9,H185)-E185)</f>
        <v/>
      </c>
      <c r="M185" s="20" t="n">
        <f aca="false">IF(OR(A185="",F185="",H185&lt;&gt;"",I185="Not applicable"),0,MAX(0,Settings!$C$9-F185))</f>
        <v>0</v>
      </c>
      <c r="N185" s="10" t="str">
        <f aca="false">IF(A185="","",IF(I185="Not applicable","Not applicable",IF(I185="Accepted","Closed",IF(I185="Query raised",IF(K185="","Query open","Query answered"),IF(H185="",IF(M185&gt;0,"Overdue","Pending"),"Awaiting auditor")))))</f>
        <v/>
      </c>
    </row>
    <row r="186" customFormat="false" ht="15" hidden="false" customHeight="false" outlineLevel="0" collapsed="false">
      <c r="A186" s="19"/>
      <c r="B186" s="8"/>
      <c r="C186" s="8"/>
      <c r="D186" s="8"/>
      <c r="E186" s="17"/>
      <c r="F186" s="17"/>
      <c r="G186" s="8"/>
      <c r="H186" s="17"/>
      <c r="I186" s="8"/>
      <c r="J186" s="8"/>
      <c r="K186" s="17"/>
      <c r="L186" s="20" t="str">
        <f aca="false">IF(OR(A186="",E186=""),"",IF(H186="",Settings!$C$9,H186)-E186)</f>
        <v/>
      </c>
      <c r="M186" s="20" t="n">
        <f aca="false">IF(OR(A186="",F186="",H186&lt;&gt;"",I186="Not applicable"),0,MAX(0,Settings!$C$9-F186))</f>
        <v>0</v>
      </c>
      <c r="N186" s="10" t="str">
        <f aca="false">IF(A186="","",IF(I186="Not applicable","Not applicable",IF(I186="Accepted","Closed",IF(I186="Query raised",IF(K186="","Query open","Query answered"),IF(H186="",IF(M186&gt;0,"Overdue","Pending"),"Awaiting auditor")))))</f>
        <v/>
      </c>
    </row>
    <row r="187" customFormat="false" ht="15" hidden="false" customHeight="false" outlineLevel="0" collapsed="false">
      <c r="A187" s="19"/>
      <c r="B187" s="8"/>
      <c r="C187" s="8"/>
      <c r="D187" s="8"/>
      <c r="E187" s="17"/>
      <c r="F187" s="17"/>
      <c r="G187" s="8"/>
      <c r="H187" s="17"/>
      <c r="I187" s="8"/>
      <c r="J187" s="8"/>
      <c r="K187" s="17"/>
      <c r="L187" s="20" t="str">
        <f aca="false">IF(OR(A187="",E187=""),"",IF(H187="",Settings!$C$9,H187)-E187)</f>
        <v/>
      </c>
      <c r="M187" s="20" t="n">
        <f aca="false">IF(OR(A187="",F187="",H187&lt;&gt;"",I187="Not applicable"),0,MAX(0,Settings!$C$9-F187))</f>
        <v>0</v>
      </c>
      <c r="N187" s="10" t="str">
        <f aca="false">IF(A187="","",IF(I187="Not applicable","Not applicable",IF(I187="Accepted","Closed",IF(I187="Query raised",IF(K187="","Query open","Query answered"),IF(H187="",IF(M187&gt;0,"Overdue","Pending"),"Awaiting auditor")))))</f>
        <v/>
      </c>
    </row>
    <row r="188" customFormat="false" ht="15" hidden="false" customHeight="false" outlineLevel="0" collapsed="false">
      <c r="A188" s="19"/>
      <c r="B188" s="8"/>
      <c r="C188" s="8"/>
      <c r="D188" s="8"/>
      <c r="E188" s="17"/>
      <c r="F188" s="17"/>
      <c r="G188" s="8"/>
      <c r="H188" s="17"/>
      <c r="I188" s="8"/>
      <c r="J188" s="8"/>
      <c r="K188" s="17"/>
      <c r="L188" s="20" t="str">
        <f aca="false">IF(OR(A188="",E188=""),"",IF(H188="",Settings!$C$9,H188)-E188)</f>
        <v/>
      </c>
      <c r="M188" s="20" t="n">
        <f aca="false">IF(OR(A188="",F188="",H188&lt;&gt;"",I188="Not applicable"),0,MAX(0,Settings!$C$9-F188))</f>
        <v>0</v>
      </c>
      <c r="N188" s="10" t="str">
        <f aca="false">IF(A188="","",IF(I188="Not applicable","Not applicable",IF(I188="Accepted","Closed",IF(I188="Query raised",IF(K188="","Query open","Query answered"),IF(H188="",IF(M188&gt;0,"Overdue","Pending"),"Awaiting auditor")))))</f>
        <v/>
      </c>
    </row>
    <row r="189" customFormat="false" ht="15" hidden="false" customHeight="false" outlineLevel="0" collapsed="false">
      <c r="A189" s="19"/>
      <c r="B189" s="8"/>
      <c r="C189" s="8"/>
      <c r="D189" s="8"/>
      <c r="E189" s="17"/>
      <c r="F189" s="17"/>
      <c r="G189" s="8"/>
      <c r="H189" s="17"/>
      <c r="I189" s="8"/>
      <c r="J189" s="8"/>
      <c r="K189" s="17"/>
      <c r="L189" s="20" t="str">
        <f aca="false">IF(OR(A189="",E189=""),"",IF(H189="",Settings!$C$9,H189)-E189)</f>
        <v/>
      </c>
      <c r="M189" s="20" t="n">
        <f aca="false">IF(OR(A189="",F189="",H189&lt;&gt;"",I189="Not applicable"),0,MAX(0,Settings!$C$9-F189))</f>
        <v>0</v>
      </c>
      <c r="N189" s="10" t="str">
        <f aca="false">IF(A189="","",IF(I189="Not applicable","Not applicable",IF(I189="Accepted","Closed",IF(I189="Query raised",IF(K189="","Query open","Query answered"),IF(H189="",IF(M189&gt;0,"Overdue","Pending"),"Awaiting auditor")))))</f>
        <v/>
      </c>
    </row>
    <row r="190" customFormat="false" ht="15" hidden="false" customHeight="false" outlineLevel="0" collapsed="false">
      <c r="A190" s="19"/>
      <c r="B190" s="8"/>
      <c r="C190" s="8"/>
      <c r="D190" s="8"/>
      <c r="E190" s="17"/>
      <c r="F190" s="17"/>
      <c r="G190" s="8"/>
      <c r="H190" s="17"/>
      <c r="I190" s="8"/>
      <c r="J190" s="8"/>
      <c r="K190" s="17"/>
      <c r="L190" s="20" t="str">
        <f aca="false">IF(OR(A190="",E190=""),"",IF(H190="",Settings!$C$9,H190)-E190)</f>
        <v/>
      </c>
      <c r="M190" s="20" t="n">
        <f aca="false">IF(OR(A190="",F190="",H190&lt;&gt;"",I190="Not applicable"),0,MAX(0,Settings!$C$9-F190))</f>
        <v>0</v>
      </c>
      <c r="N190" s="10" t="str">
        <f aca="false">IF(A190="","",IF(I190="Not applicable","Not applicable",IF(I190="Accepted","Closed",IF(I190="Query raised",IF(K190="","Query open","Query answered"),IF(H190="",IF(M190&gt;0,"Overdue","Pending"),"Awaiting auditor")))))</f>
        <v/>
      </c>
    </row>
    <row r="191" customFormat="false" ht="15" hidden="false" customHeight="false" outlineLevel="0" collapsed="false">
      <c r="A191" s="19"/>
      <c r="B191" s="8"/>
      <c r="C191" s="8"/>
      <c r="D191" s="8"/>
      <c r="E191" s="17"/>
      <c r="F191" s="17"/>
      <c r="G191" s="8"/>
      <c r="H191" s="17"/>
      <c r="I191" s="8"/>
      <c r="J191" s="8"/>
      <c r="K191" s="17"/>
      <c r="L191" s="20" t="str">
        <f aca="false">IF(OR(A191="",E191=""),"",IF(H191="",Settings!$C$9,H191)-E191)</f>
        <v/>
      </c>
      <c r="M191" s="20" t="n">
        <f aca="false">IF(OR(A191="",F191="",H191&lt;&gt;"",I191="Not applicable"),0,MAX(0,Settings!$C$9-F191))</f>
        <v>0</v>
      </c>
      <c r="N191" s="10" t="str">
        <f aca="false">IF(A191="","",IF(I191="Not applicable","Not applicable",IF(I191="Accepted","Closed",IF(I191="Query raised",IF(K191="","Query open","Query answered"),IF(H191="",IF(M191&gt;0,"Overdue","Pending"),"Awaiting auditor")))))</f>
        <v/>
      </c>
    </row>
    <row r="192" customFormat="false" ht="15" hidden="false" customHeight="false" outlineLevel="0" collapsed="false">
      <c r="A192" s="19"/>
      <c r="B192" s="8"/>
      <c r="C192" s="8"/>
      <c r="D192" s="8"/>
      <c r="E192" s="17"/>
      <c r="F192" s="17"/>
      <c r="G192" s="8"/>
      <c r="H192" s="17"/>
      <c r="I192" s="8"/>
      <c r="J192" s="8"/>
      <c r="K192" s="17"/>
      <c r="L192" s="20" t="str">
        <f aca="false">IF(OR(A192="",E192=""),"",IF(H192="",Settings!$C$9,H192)-E192)</f>
        <v/>
      </c>
      <c r="M192" s="20" t="n">
        <f aca="false">IF(OR(A192="",F192="",H192&lt;&gt;"",I192="Not applicable"),0,MAX(0,Settings!$C$9-F192))</f>
        <v>0</v>
      </c>
      <c r="N192" s="10" t="str">
        <f aca="false">IF(A192="","",IF(I192="Not applicable","Not applicable",IF(I192="Accepted","Closed",IF(I192="Query raised",IF(K192="","Query open","Query answered"),IF(H192="",IF(M192&gt;0,"Overdue","Pending"),"Awaiting auditor")))))</f>
        <v/>
      </c>
    </row>
    <row r="193" customFormat="false" ht="15" hidden="false" customHeight="false" outlineLevel="0" collapsed="false">
      <c r="A193" s="19"/>
      <c r="B193" s="8"/>
      <c r="C193" s="8"/>
      <c r="D193" s="8"/>
      <c r="E193" s="17"/>
      <c r="F193" s="17"/>
      <c r="G193" s="8"/>
      <c r="H193" s="17"/>
      <c r="I193" s="8"/>
      <c r="J193" s="8"/>
      <c r="K193" s="17"/>
      <c r="L193" s="20" t="str">
        <f aca="false">IF(OR(A193="",E193=""),"",IF(H193="",Settings!$C$9,H193)-E193)</f>
        <v/>
      </c>
      <c r="M193" s="20" t="n">
        <f aca="false">IF(OR(A193="",F193="",H193&lt;&gt;"",I193="Not applicable"),0,MAX(0,Settings!$C$9-F193))</f>
        <v>0</v>
      </c>
      <c r="N193" s="10" t="str">
        <f aca="false">IF(A193="","",IF(I193="Not applicable","Not applicable",IF(I193="Accepted","Closed",IF(I193="Query raised",IF(K193="","Query open","Query answered"),IF(H193="",IF(M193&gt;0,"Overdue","Pending"),"Awaiting auditor")))))</f>
        <v/>
      </c>
    </row>
    <row r="194" customFormat="false" ht="15" hidden="false" customHeight="false" outlineLevel="0" collapsed="false">
      <c r="A194" s="19"/>
      <c r="B194" s="8"/>
      <c r="C194" s="8"/>
      <c r="D194" s="8"/>
      <c r="E194" s="17"/>
      <c r="F194" s="17"/>
      <c r="G194" s="8"/>
      <c r="H194" s="17"/>
      <c r="I194" s="8"/>
      <c r="J194" s="8"/>
      <c r="K194" s="17"/>
      <c r="L194" s="20" t="str">
        <f aca="false">IF(OR(A194="",E194=""),"",IF(H194="",Settings!$C$9,H194)-E194)</f>
        <v/>
      </c>
      <c r="M194" s="20" t="n">
        <f aca="false">IF(OR(A194="",F194="",H194&lt;&gt;"",I194="Not applicable"),0,MAX(0,Settings!$C$9-F194))</f>
        <v>0</v>
      </c>
      <c r="N194" s="10" t="str">
        <f aca="false">IF(A194="","",IF(I194="Not applicable","Not applicable",IF(I194="Accepted","Closed",IF(I194="Query raised",IF(K194="","Query open","Query answered"),IF(H194="",IF(M194&gt;0,"Overdue","Pending"),"Awaiting auditor")))))</f>
        <v/>
      </c>
    </row>
    <row r="195" customFormat="false" ht="15" hidden="false" customHeight="false" outlineLevel="0" collapsed="false">
      <c r="A195" s="19"/>
      <c r="B195" s="8"/>
      <c r="C195" s="8"/>
      <c r="D195" s="8"/>
      <c r="E195" s="17"/>
      <c r="F195" s="17"/>
      <c r="G195" s="8"/>
      <c r="H195" s="17"/>
      <c r="I195" s="8"/>
      <c r="J195" s="8"/>
      <c r="K195" s="17"/>
      <c r="L195" s="20" t="str">
        <f aca="false">IF(OR(A195="",E195=""),"",IF(H195="",Settings!$C$9,H195)-E195)</f>
        <v/>
      </c>
      <c r="M195" s="20" t="n">
        <f aca="false">IF(OR(A195="",F195="",H195&lt;&gt;"",I195="Not applicable"),0,MAX(0,Settings!$C$9-F195))</f>
        <v>0</v>
      </c>
      <c r="N195" s="10" t="str">
        <f aca="false">IF(A195="","",IF(I195="Not applicable","Not applicable",IF(I195="Accepted","Closed",IF(I195="Query raised",IF(K195="","Query open","Query answered"),IF(H195="",IF(M195&gt;0,"Overdue","Pending"),"Awaiting auditor")))))</f>
        <v/>
      </c>
    </row>
    <row r="196" customFormat="false" ht="15" hidden="false" customHeight="false" outlineLevel="0" collapsed="false">
      <c r="A196" s="19"/>
      <c r="B196" s="8"/>
      <c r="C196" s="8"/>
      <c r="D196" s="8"/>
      <c r="E196" s="17"/>
      <c r="F196" s="17"/>
      <c r="G196" s="8"/>
      <c r="H196" s="17"/>
      <c r="I196" s="8"/>
      <c r="J196" s="8"/>
      <c r="K196" s="17"/>
      <c r="L196" s="20" t="str">
        <f aca="false">IF(OR(A196="",E196=""),"",IF(H196="",Settings!$C$9,H196)-E196)</f>
        <v/>
      </c>
      <c r="M196" s="20" t="n">
        <f aca="false">IF(OR(A196="",F196="",H196&lt;&gt;"",I196="Not applicable"),0,MAX(0,Settings!$C$9-F196))</f>
        <v>0</v>
      </c>
      <c r="N196" s="10" t="str">
        <f aca="false">IF(A196="","",IF(I196="Not applicable","Not applicable",IF(I196="Accepted","Closed",IF(I196="Query raised",IF(K196="","Query open","Query answered"),IF(H196="",IF(M196&gt;0,"Overdue","Pending"),"Awaiting auditor")))))</f>
        <v/>
      </c>
    </row>
    <row r="197" customFormat="false" ht="15" hidden="false" customHeight="false" outlineLevel="0" collapsed="false">
      <c r="A197" s="19"/>
      <c r="B197" s="8"/>
      <c r="C197" s="8"/>
      <c r="D197" s="8"/>
      <c r="E197" s="17"/>
      <c r="F197" s="17"/>
      <c r="G197" s="8"/>
      <c r="H197" s="17"/>
      <c r="I197" s="8"/>
      <c r="J197" s="8"/>
      <c r="K197" s="17"/>
      <c r="L197" s="20" t="str">
        <f aca="false">IF(OR(A197="",E197=""),"",IF(H197="",Settings!$C$9,H197)-E197)</f>
        <v/>
      </c>
      <c r="M197" s="20" t="n">
        <f aca="false">IF(OR(A197="",F197="",H197&lt;&gt;"",I197="Not applicable"),0,MAX(0,Settings!$C$9-F197))</f>
        <v>0</v>
      </c>
      <c r="N197" s="10" t="str">
        <f aca="false">IF(A197="","",IF(I197="Not applicable","Not applicable",IF(I197="Accepted","Closed",IF(I197="Query raised",IF(K197="","Query open","Query answered"),IF(H197="",IF(M197&gt;0,"Overdue","Pending"),"Awaiting auditor")))))</f>
        <v/>
      </c>
    </row>
    <row r="198" customFormat="false" ht="15" hidden="false" customHeight="false" outlineLevel="0" collapsed="false">
      <c r="A198" s="19"/>
      <c r="B198" s="8"/>
      <c r="C198" s="8"/>
      <c r="D198" s="8"/>
      <c r="E198" s="17"/>
      <c r="F198" s="17"/>
      <c r="G198" s="8"/>
      <c r="H198" s="17"/>
      <c r="I198" s="8"/>
      <c r="J198" s="8"/>
      <c r="K198" s="17"/>
      <c r="L198" s="20" t="str">
        <f aca="false">IF(OR(A198="",E198=""),"",IF(H198="",Settings!$C$9,H198)-E198)</f>
        <v/>
      </c>
      <c r="M198" s="20" t="n">
        <f aca="false">IF(OR(A198="",F198="",H198&lt;&gt;"",I198="Not applicable"),0,MAX(0,Settings!$C$9-F198))</f>
        <v>0</v>
      </c>
      <c r="N198" s="10" t="str">
        <f aca="false">IF(A198="","",IF(I198="Not applicable","Not applicable",IF(I198="Accepted","Closed",IF(I198="Query raised",IF(K198="","Query open","Query answered"),IF(H198="",IF(M198&gt;0,"Overdue","Pending"),"Awaiting auditor")))))</f>
        <v/>
      </c>
    </row>
    <row r="199" customFormat="false" ht="15" hidden="false" customHeight="false" outlineLevel="0" collapsed="false">
      <c r="A199" s="19"/>
      <c r="B199" s="8"/>
      <c r="C199" s="8"/>
      <c r="D199" s="8"/>
      <c r="E199" s="17"/>
      <c r="F199" s="17"/>
      <c r="G199" s="8"/>
      <c r="H199" s="17"/>
      <c r="I199" s="8"/>
      <c r="J199" s="8"/>
      <c r="K199" s="17"/>
      <c r="L199" s="20" t="str">
        <f aca="false">IF(OR(A199="",E199=""),"",IF(H199="",Settings!$C$9,H199)-E199)</f>
        <v/>
      </c>
      <c r="M199" s="20" t="n">
        <f aca="false">IF(OR(A199="",F199="",H199&lt;&gt;"",I199="Not applicable"),0,MAX(0,Settings!$C$9-F199))</f>
        <v>0</v>
      </c>
      <c r="N199" s="10" t="str">
        <f aca="false">IF(A199="","",IF(I199="Not applicable","Not applicable",IF(I199="Accepted","Closed",IF(I199="Query raised",IF(K199="","Query open","Query answered"),IF(H199="",IF(M199&gt;0,"Overdue","Pending"),"Awaiting auditor")))))</f>
        <v/>
      </c>
    </row>
    <row r="200" customFormat="false" ht="15" hidden="false" customHeight="false" outlineLevel="0" collapsed="false">
      <c r="A200" s="19"/>
      <c r="B200" s="8"/>
      <c r="C200" s="8"/>
      <c r="D200" s="8"/>
      <c r="E200" s="17"/>
      <c r="F200" s="17"/>
      <c r="G200" s="8"/>
      <c r="H200" s="17"/>
      <c r="I200" s="8"/>
      <c r="J200" s="8"/>
      <c r="K200" s="17"/>
      <c r="L200" s="20" t="str">
        <f aca="false">IF(OR(A200="",E200=""),"",IF(H200="",Settings!$C$9,H200)-E200)</f>
        <v/>
      </c>
      <c r="M200" s="20" t="n">
        <f aca="false">IF(OR(A200="",F200="",H200&lt;&gt;"",I200="Not applicable"),0,MAX(0,Settings!$C$9-F200))</f>
        <v>0</v>
      </c>
      <c r="N200" s="10" t="str">
        <f aca="false">IF(A200="","",IF(I200="Not applicable","Not applicable",IF(I200="Accepted","Closed",IF(I200="Query raised",IF(K200="","Query open","Query answered"),IF(H200="",IF(M200&gt;0,"Overdue","Pending"),"Awaiting auditor")))))</f>
        <v/>
      </c>
    </row>
    <row r="201" customFormat="false" ht="15" hidden="false" customHeight="false" outlineLevel="0" collapsed="false">
      <c r="A201" s="19"/>
      <c r="B201" s="8"/>
      <c r="C201" s="8"/>
      <c r="D201" s="8"/>
      <c r="E201" s="17"/>
      <c r="F201" s="17"/>
      <c r="G201" s="8"/>
      <c r="H201" s="17"/>
      <c r="I201" s="8"/>
      <c r="J201" s="8"/>
      <c r="K201" s="17"/>
      <c r="L201" s="20" t="str">
        <f aca="false">IF(OR(A201="",E201=""),"",IF(H201="",Settings!$C$9,H201)-E201)</f>
        <v/>
      </c>
      <c r="M201" s="20" t="n">
        <f aca="false">IF(OR(A201="",F201="",H201&lt;&gt;"",I201="Not applicable"),0,MAX(0,Settings!$C$9-F201))</f>
        <v>0</v>
      </c>
      <c r="N201" s="10" t="str">
        <f aca="false">IF(A201="","",IF(I201="Not applicable","Not applicable",IF(I201="Accepted","Closed",IF(I201="Query raised",IF(K201="","Query open","Query answered"),IF(H201="",IF(M201&gt;0,"Overdue","Pending"),"Awaiting auditor")))))</f>
        <v/>
      </c>
    </row>
    <row r="202" customFormat="false" ht="15" hidden="false" customHeight="false" outlineLevel="0" collapsed="false">
      <c r="A202" s="19"/>
      <c r="B202" s="8"/>
      <c r="C202" s="8"/>
      <c r="D202" s="8"/>
      <c r="E202" s="17"/>
      <c r="F202" s="17"/>
      <c r="G202" s="8"/>
      <c r="H202" s="17"/>
      <c r="I202" s="8"/>
      <c r="J202" s="8"/>
      <c r="K202" s="17"/>
      <c r="L202" s="20" t="str">
        <f aca="false">IF(OR(A202="",E202=""),"",IF(H202="",Settings!$C$9,H202)-E202)</f>
        <v/>
      </c>
      <c r="M202" s="20" t="n">
        <f aca="false">IF(OR(A202="",F202="",H202&lt;&gt;"",I202="Not applicable"),0,MAX(0,Settings!$C$9-F202))</f>
        <v>0</v>
      </c>
      <c r="N202" s="10" t="str">
        <f aca="false">IF(A202="","",IF(I202="Not applicable","Not applicable",IF(I202="Accepted","Closed",IF(I202="Query raised",IF(K202="","Query open","Query answered"),IF(H202="",IF(M202&gt;0,"Overdue","Pending"),"Awaiting auditor")))))</f>
        <v/>
      </c>
    </row>
    <row r="203" customFormat="false" ht="15" hidden="false" customHeight="false" outlineLevel="0" collapsed="false">
      <c r="A203" s="19"/>
      <c r="B203" s="8"/>
      <c r="C203" s="8"/>
      <c r="D203" s="8"/>
      <c r="E203" s="17"/>
      <c r="F203" s="17"/>
      <c r="G203" s="8"/>
      <c r="H203" s="17"/>
      <c r="I203" s="8"/>
      <c r="J203" s="8"/>
      <c r="K203" s="17"/>
      <c r="L203" s="20" t="str">
        <f aca="false">IF(OR(A203="",E203=""),"",IF(H203="",Settings!$C$9,H203)-E203)</f>
        <v/>
      </c>
      <c r="M203" s="20" t="n">
        <f aca="false">IF(OR(A203="",F203="",H203&lt;&gt;"",I203="Not applicable"),0,MAX(0,Settings!$C$9-F203))</f>
        <v>0</v>
      </c>
      <c r="N203" s="10" t="str">
        <f aca="false">IF(A203="","",IF(I203="Not applicable","Not applicable",IF(I203="Accepted","Closed",IF(I203="Query raised",IF(K203="","Query open","Query answered"),IF(H203="",IF(M203&gt;0,"Overdue","Pending"),"Awaiting auditor")))))</f>
        <v/>
      </c>
    </row>
    <row r="204" customFormat="false" ht="15" hidden="false" customHeight="false" outlineLevel="0" collapsed="false">
      <c r="A204" s="19"/>
      <c r="B204" s="8"/>
      <c r="C204" s="8"/>
      <c r="D204" s="8"/>
      <c r="E204" s="17"/>
      <c r="F204" s="17"/>
      <c r="G204" s="8"/>
      <c r="H204" s="17"/>
      <c r="I204" s="8"/>
      <c r="J204" s="8"/>
      <c r="K204" s="17"/>
      <c r="L204" s="20" t="str">
        <f aca="false">IF(OR(A204="",E204=""),"",IF(H204="",Settings!$C$9,H204)-E204)</f>
        <v/>
      </c>
      <c r="M204" s="20" t="n">
        <f aca="false">IF(OR(A204="",F204="",H204&lt;&gt;"",I204="Not applicable"),0,MAX(0,Settings!$C$9-F204))</f>
        <v>0</v>
      </c>
      <c r="N204" s="10" t="str">
        <f aca="false">IF(A204="","",IF(I204="Not applicable","Not applicable",IF(I204="Accepted","Closed",IF(I204="Query raised",IF(K204="","Query open","Query answered"),IF(H204="",IF(M204&gt;0,"Overdue","Pending"),"Awaiting auditor")))))</f>
        <v/>
      </c>
    </row>
    <row r="205" customFormat="false" ht="15" hidden="false" customHeight="false" outlineLevel="0" collapsed="false">
      <c r="A205" s="19"/>
      <c r="B205" s="8"/>
      <c r="C205" s="8"/>
      <c r="D205" s="8"/>
      <c r="E205" s="17"/>
      <c r="F205" s="17"/>
      <c r="G205" s="8"/>
      <c r="H205" s="17"/>
      <c r="I205" s="8"/>
      <c r="J205" s="8"/>
      <c r="K205" s="17"/>
      <c r="L205" s="20" t="str">
        <f aca="false">IF(OR(A205="",E205=""),"",IF(H205="",Settings!$C$9,H205)-E205)</f>
        <v/>
      </c>
      <c r="M205" s="20" t="n">
        <f aca="false">IF(OR(A205="",F205="",H205&lt;&gt;"",I205="Not applicable"),0,MAX(0,Settings!$C$9-F205))</f>
        <v>0</v>
      </c>
      <c r="N205" s="10" t="str">
        <f aca="false">IF(A205="","",IF(I205="Not applicable","Not applicable",IF(I205="Accepted","Closed",IF(I205="Query raised",IF(K205="","Query open","Query answered"),IF(H205="",IF(M205&gt;0,"Overdue","Pending"),"Awaiting auditor")))))</f>
        <v/>
      </c>
    </row>
    <row r="206" customFormat="false" ht="15" hidden="false" customHeight="false" outlineLevel="0" collapsed="false">
      <c r="A206" s="19"/>
      <c r="B206" s="8"/>
      <c r="C206" s="8"/>
      <c r="D206" s="8"/>
      <c r="E206" s="17"/>
      <c r="F206" s="17"/>
      <c r="G206" s="8"/>
      <c r="H206" s="17"/>
      <c r="I206" s="8"/>
      <c r="J206" s="8"/>
      <c r="K206" s="17"/>
      <c r="L206" s="20" t="str">
        <f aca="false">IF(OR(A206="",E206=""),"",IF(H206="",Settings!$C$9,H206)-E206)</f>
        <v/>
      </c>
      <c r="M206" s="20" t="n">
        <f aca="false">IF(OR(A206="",F206="",H206&lt;&gt;"",I206="Not applicable"),0,MAX(0,Settings!$C$9-F206))</f>
        <v>0</v>
      </c>
      <c r="N206" s="10" t="str">
        <f aca="false">IF(A206="","",IF(I206="Not applicable","Not applicable",IF(I206="Accepted","Closed",IF(I206="Query raised",IF(K206="","Query open","Query answered"),IF(H206="",IF(M206&gt;0,"Overdue","Pending"),"Awaiting auditor")))))</f>
        <v/>
      </c>
    </row>
    <row r="207" customFormat="false" ht="15" hidden="false" customHeight="false" outlineLevel="0" collapsed="false">
      <c r="A207" s="19"/>
      <c r="B207" s="8"/>
      <c r="C207" s="8"/>
      <c r="D207" s="8"/>
      <c r="E207" s="17"/>
      <c r="F207" s="17"/>
      <c r="G207" s="8"/>
      <c r="H207" s="17"/>
      <c r="I207" s="8"/>
      <c r="J207" s="8"/>
      <c r="K207" s="17"/>
      <c r="L207" s="20" t="str">
        <f aca="false">IF(OR(A207="",E207=""),"",IF(H207="",Settings!$C$9,H207)-E207)</f>
        <v/>
      </c>
      <c r="M207" s="20" t="n">
        <f aca="false">IF(OR(A207="",F207="",H207&lt;&gt;"",I207="Not applicable"),0,MAX(0,Settings!$C$9-F207))</f>
        <v>0</v>
      </c>
      <c r="N207" s="10" t="str">
        <f aca="false">IF(A207="","",IF(I207="Not applicable","Not applicable",IF(I207="Accepted","Closed",IF(I207="Query raised",IF(K207="","Query open","Query answered"),IF(H207="",IF(M207&gt;0,"Overdue","Pending"),"Awaiting auditor")))))</f>
        <v/>
      </c>
    </row>
    <row r="208" customFormat="false" ht="15" hidden="false" customHeight="false" outlineLevel="0" collapsed="false">
      <c r="A208" s="19"/>
      <c r="B208" s="8"/>
      <c r="C208" s="8"/>
      <c r="D208" s="8"/>
      <c r="E208" s="17"/>
      <c r="F208" s="17"/>
      <c r="G208" s="8"/>
      <c r="H208" s="17"/>
      <c r="I208" s="8"/>
      <c r="J208" s="8"/>
      <c r="K208" s="17"/>
      <c r="L208" s="20" t="str">
        <f aca="false">IF(OR(A208="",E208=""),"",IF(H208="",Settings!$C$9,H208)-E208)</f>
        <v/>
      </c>
      <c r="M208" s="20" t="n">
        <f aca="false">IF(OR(A208="",F208="",H208&lt;&gt;"",I208="Not applicable"),0,MAX(0,Settings!$C$9-F208))</f>
        <v>0</v>
      </c>
      <c r="N208" s="10" t="str">
        <f aca="false">IF(A208="","",IF(I208="Not applicable","Not applicable",IF(I208="Accepted","Closed",IF(I208="Query raised",IF(K208="","Query open","Query answered"),IF(H208="",IF(M208&gt;0,"Overdue","Pending"),"Awaiting auditor")))))</f>
        <v/>
      </c>
    </row>
    <row r="209" customFormat="false" ht="15" hidden="false" customHeight="false" outlineLevel="0" collapsed="false">
      <c r="A209" s="19"/>
      <c r="B209" s="8"/>
      <c r="C209" s="8"/>
      <c r="D209" s="8"/>
      <c r="E209" s="17"/>
      <c r="F209" s="17"/>
      <c r="G209" s="8"/>
      <c r="H209" s="17"/>
      <c r="I209" s="8"/>
      <c r="J209" s="8"/>
      <c r="K209" s="17"/>
      <c r="L209" s="20" t="str">
        <f aca="false">IF(OR(A209="",E209=""),"",IF(H209="",Settings!$C$9,H209)-E209)</f>
        <v/>
      </c>
      <c r="M209" s="20" t="n">
        <f aca="false">IF(OR(A209="",F209="",H209&lt;&gt;"",I209="Not applicable"),0,MAX(0,Settings!$C$9-F209))</f>
        <v>0</v>
      </c>
      <c r="N209" s="10" t="str">
        <f aca="false">IF(A209="","",IF(I209="Not applicable","Not applicable",IF(I209="Accepted","Closed",IF(I209="Query raised",IF(K209="","Query open","Query answered"),IF(H209="",IF(M209&gt;0,"Overdue","Pending"),"Awaiting auditor")))))</f>
        <v/>
      </c>
    </row>
    <row r="210" customFormat="false" ht="15" hidden="false" customHeight="false" outlineLevel="0" collapsed="false">
      <c r="A210" s="19"/>
      <c r="B210" s="8"/>
      <c r="C210" s="8"/>
      <c r="D210" s="8"/>
      <c r="E210" s="17"/>
      <c r="F210" s="17"/>
      <c r="G210" s="8"/>
      <c r="H210" s="17"/>
      <c r="I210" s="8"/>
      <c r="J210" s="8"/>
      <c r="K210" s="17"/>
      <c r="L210" s="20" t="str">
        <f aca="false">IF(OR(A210="",E210=""),"",IF(H210="",Settings!$C$9,H210)-E210)</f>
        <v/>
      </c>
      <c r="M210" s="20" t="n">
        <f aca="false">IF(OR(A210="",F210="",H210&lt;&gt;"",I210="Not applicable"),0,MAX(0,Settings!$C$9-F210))</f>
        <v>0</v>
      </c>
      <c r="N210" s="10" t="str">
        <f aca="false">IF(A210="","",IF(I210="Not applicable","Not applicable",IF(I210="Accepted","Closed",IF(I210="Query raised",IF(K210="","Query open","Query answered"),IF(H210="",IF(M210&gt;0,"Overdue","Pending"),"Awaiting auditor")))))</f>
        <v/>
      </c>
    </row>
    <row r="211" customFormat="false" ht="15" hidden="false" customHeight="false" outlineLevel="0" collapsed="false">
      <c r="A211" s="19"/>
      <c r="B211" s="8"/>
      <c r="C211" s="8"/>
      <c r="D211" s="8"/>
      <c r="E211" s="17"/>
      <c r="F211" s="17"/>
      <c r="G211" s="8"/>
      <c r="H211" s="17"/>
      <c r="I211" s="8"/>
      <c r="J211" s="8"/>
      <c r="K211" s="17"/>
      <c r="L211" s="20" t="str">
        <f aca="false">IF(OR(A211="",E211=""),"",IF(H211="",Settings!$C$9,H211)-E211)</f>
        <v/>
      </c>
      <c r="M211" s="20" t="n">
        <f aca="false">IF(OR(A211="",F211="",H211&lt;&gt;"",I211="Not applicable"),0,MAX(0,Settings!$C$9-F211))</f>
        <v>0</v>
      </c>
      <c r="N211" s="10" t="str">
        <f aca="false">IF(A211="","",IF(I211="Not applicable","Not applicable",IF(I211="Accepted","Closed",IF(I211="Query raised",IF(K211="","Query open","Query answered"),IF(H211="",IF(M211&gt;0,"Overdue","Pending"),"Awaiting auditor")))))</f>
        <v/>
      </c>
    </row>
    <row r="212" customFormat="false" ht="15" hidden="false" customHeight="false" outlineLevel="0" collapsed="false">
      <c r="A212" s="19"/>
      <c r="B212" s="8"/>
      <c r="C212" s="8"/>
      <c r="D212" s="8"/>
      <c r="E212" s="17"/>
      <c r="F212" s="17"/>
      <c r="G212" s="8"/>
      <c r="H212" s="17"/>
      <c r="I212" s="8"/>
      <c r="J212" s="8"/>
      <c r="K212" s="17"/>
      <c r="L212" s="20" t="str">
        <f aca="false">IF(OR(A212="",E212=""),"",IF(H212="",Settings!$C$9,H212)-E212)</f>
        <v/>
      </c>
      <c r="M212" s="20" t="n">
        <f aca="false">IF(OR(A212="",F212="",H212&lt;&gt;"",I212="Not applicable"),0,MAX(0,Settings!$C$9-F212))</f>
        <v>0</v>
      </c>
      <c r="N212" s="10" t="str">
        <f aca="false">IF(A212="","",IF(I212="Not applicable","Not applicable",IF(I212="Accepted","Closed",IF(I212="Query raised",IF(K212="","Query open","Query answered"),IF(H212="",IF(M212&gt;0,"Overdue","Pending"),"Awaiting auditor")))))</f>
        <v/>
      </c>
    </row>
    <row r="213" customFormat="false" ht="15" hidden="false" customHeight="false" outlineLevel="0" collapsed="false">
      <c r="A213" s="19"/>
      <c r="B213" s="8"/>
      <c r="C213" s="8"/>
      <c r="D213" s="8"/>
      <c r="E213" s="17"/>
      <c r="F213" s="17"/>
      <c r="G213" s="8"/>
      <c r="H213" s="17"/>
      <c r="I213" s="8"/>
      <c r="J213" s="8"/>
      <c r="K213" s="17"/>
      <c r="L213" s="20" t="str">
        <f aca="false">IF(OR(A213="",E213=""),"",IF(H213="",Settings!$C$9,H213)-E213)</f>
        <v/>
      </c>
      <c r="M213" s="20" t="n">
        <f aca="false">IF(OR(A213="",F213="",H213&lt;&gt;"",I213="Not applicable"),0,MAX(0,Settings!$C$9-F213))</f>
        <v>0</v>
      </c>
      <c r="N213" s="10" t="str">
        <f aca="false">IF(A213="","",IF(I213="Not applicable","Not applicable",IF(I213="Accepted","Closed",IF(I213="Query raised",IF(K213="","Query open","Query answered"),IF(H213="",IF(M213&gt;0,"Overdue","Pending"),"Awaiting auditor")))))</f>
        <v/>
      </c>
    </row>
    <row r="214" customFormat="false" ht="15" hidden="false" customHeight="false" outlineLevel="0" collapsed="false">
      <c r="A214" s="19"/>
      <c r="B214" s="8"/>
      <c r="C214" s="8"/>
      <c r="D214" s="8"/>
      <c r="E214" s="17"/>
      <c r="F214" s="17"/>
      <c r="G214" s="8"/>
      <c r="H214" s="17"/>
      <c r="I214" s="8"/>
      <c r="J214" s="8"/>
      <c r="K214" s="17"/>
      <c r="L214" s="20" t="str">
        <f aca="false">IF(OR(A214="",E214=""),"",IF(H214="",Settings!$C$9,H214)-E214)</f>
        <v/>
      </c>
      <c r="M214" s="20" t="n">
        <f aca="false">IF(OR(A214="",F214="",H214&lt;&gt;"",I214="Not applicable"),0,MAX(0,Settings!$C$9-F214))</f>
        <v>0</v>
      </c>
      <c r="N214" s="10" t="str">
        <f aca="false">IF(A214="","",IF(I214="Not applicable","Not applicable",IF(I214="Accepted","Closed",IF(I214="Query raised",IF(K214="","Query open","Query answered"),IF(H214="",IF(M214&gt;0,"Overdue","Pending"),"Awaiting auditor")))))</f>
        <v/>
      </c>
    </row>
    <row r="215" customFormat="false" ht="15" hidden="false" customHeight="false" outlineLevel="0" collapsed="false">
      <c r="A215" s="19"/>
      <c r="B215" s="8"/>
      <c r="C215" s="8"/>
      <c r="D215" s="8"/>
      <c r="E215" s="17"/>
      <c r="F215" s="17"/>
      <c r="G215" s="8"/>
      <c r="H215" s="17"/>
      <c r="I215" s="8"/>
      <c r="J215" s="8"/>
      <c r="K215" s="17"/>
      <c r="L215" s="20" t="str">
        <f aca="false">IF(OR(A215="",E215=""),"",IF(H215="",Settings!$C$9,H215)-E215)</f>
        <v/>
      </c>
      <c r="M215" s="20" t="n">
        <f aca="false">IF(OR(A215="",F215="",H215&lt;&gt;"",I215="Not applicable"),0,MAX(0,Settings!$C$9-F215))</f>
        <v>0</v>
      </c>
      <c r="N215" s="10" t="str">
        <f aca="false">IF(A215="","",IF(I215="Not applicable","Not applicable",IF(I215="Accepted","Closed",IF(I215="Query raised",IF(K215="","Query open","Query answered"),IF(H215="",IF(M215&gt;0,"Overdue","Pending"),"Awaiting auditor")))))</f>
        <v/>
      </c>
    </row>
    <row r="216" customFormat="false" ht="15" hidden="false" customHeight="false" outlineLevel="0" collapsed="false">
      <c r="A216" s="19"/>
      <c r="B216" s="8"/>
      <c r="C216" s="8"/>
      <c r="D216" s="8"/>
      <c r="E216" s="17"/>
      <c r="F216" s="17"/>
      <c r="G216" s="8"/>
      <c r="H216" s="17"/>
      <c r="I216" s="8"/>
      <c r="J216" s="8"/>
      <c r="K216" s="17"/>
      <c r="L216" s="20" t="str">
        <f aca="false">IF(OR(A216="",E216=""),"",IF(H216="",Settings!$C$9,H216)-E216)</f>
        <v/>
      </c>
      <c r="M216" s="20" t="n">
        <f aca="false">IF(OR(A216="",F216="",H216&lt;&gt;"",I216="Not applicable"),0,MAX(0,Settings!$C$9-F216))</f>
        <v>0</v>
      </c>
      <c r="N216" s="10" t="str">
        <f aca="false">IF(A216="","",IF(I216="Not applicable","Not applicable",IF(I216="Accepted","Closed",IF(I216="Query raised",IF(K216="","Query open","Query answered"),IF(H216="",IF(M216&gt;0,"Overdue","Pending"),"Awaiting auditor")))))</f>
        <v/>
      </c>
    </row>
    <row r="217" customFormat="false" ht="15" hidden="false" customHeight="false" outlineLevel="0" collapsed="false">
      <c r="A217" s="19"/>
      <c r="B217" s="8"/>
      <c r="C217" s="8"/>
      <c r="D217" s="8"/>
      <c r="E217" s="17"/>
      <c r="F217" s="17"/>
      <c r="G217" s="8"/>
      <c r="H217" s="17"/>
      <c r="I217" s="8"/>
      <c r="J217" s="8"/>
      <c r="K217" s="17"/>
      <c r="L217" s="20" t="str">
        <f aca="false">IF(OR(A217="",E217=""),"",IF(H217="",Settings!$C$9,H217)-E217)</f>
        <v/>
      </c>
      <c r="M217" s="20" t="n">
        <f aca="false">IF(OR(A217="",F217="",H217&lt;&gt;"",I217="Not applicable"),0,MAX(0,Settings!$C$9-F217))</f>
        <v>0</v>
      </c>
      <c r="N217" s="10" t="str">
        <f aca="false">IF(A217="","",IF(I217="Not applicable","Not applicable",IF(I217="Accepted","Closed",IF(I217="Query raised",IF(K217="","Query open","Query answered"),IF(H217="",IF(M217&gt;0,"Overdue","Pending"),"Awaiting auditor")))))</f>
        <v/>
      </c>
    </row>
    <row r="218" customFormat="false" ht="15" hidden="false" customHeight="false" outlineLevel="0" collapsed="false">
      <c r="A218" s="19"/>
      <c r="B218" s="8"/>
      <c r="C218" s="8"/>
      <c r="D218" s="8"/>
      <c r="E218" s="17"/>
      <c r="F218" s="17"/>
      <c r="G218" s="8"/>
      <c r="H218" s="17"/>
      <c r="I218" s="8"/>
      <c r="J218" s="8"/>
      <c r="K218" s="17"/>
      <c r="L218" s="20" t="str">
        <f aca="false">IF(OR(A218="",E218=""),"",IF(H218="",Settings!$C$9,H218)-E218)</f>
        <v/>
      </c>
      <c r="M218" s="20" t="n">
        <f aca="false">IF(OR(A218="",F218="",H218&lt;&gt;"",I218="Not applicable"),0,MAX(0,Settings!$C$9-F218))</f>
        <v>0</v>
      </c>
      <c r="N218" s="10" t="str">
        <f aca="false">IF(A218="","",IF(I218="Not applicable","Not applicable",IF(I218="Accepted","Closed",IF(I218="Query raised",IF(K218="","Query open","Query answered"),IF(H218="",IF(M218&gt;0,"Overdue","Pending"),"Awaiting auditor")))))</f>
        <v/>
      </c>
    </row>
    <row r="219" customFormat="false" ht="15" hidden="false" customHeight="false" outlineLevel="0" collapsed="false">
      <c r="A219" s="19"/>
      <c r="B219" s="8"/>
      <c r="C219" s="8"/>
      <c r="D219" s="8"/>
      <c r="E219" s="17"/>
      <c r="F219" s="17"/>
      <c r="G219" s="8"/>
      <c r="H219" s="17"/>
      <c r="I219" s="8"/>
      <c r="J219" s="8"/>
      <c r="K219" s="17"/>
      <c r="L219" s="20" t="str">
        <f aca="false">IF(OR(A219="",E219=""),"",IF(H219="",Settings!$C$9,H219)-E219)</f>
        <v/>
      </c>
      <c r="M219" s="20" t="n">
        <f aca="false">IF(OR(A219="",F219="",H219&lt;&gt;"",I219="Not applicable"),0,MAX(0,Settings!$C$9-F219))</f>
        <v>0</v>
      </c>
      <c r="N219" s="10" t="str">
        <f aca="false">IF(A219="","",IF(I219="Not applicable","Not applicable",IF(I219="Accepted","Closed",IF(I219="Query raised",IF(K219="","Query open","Query answered"),IF(H219="",IF(M219&gt;0,"Overdue","Pending"),"Awaiting auditor")))))</f>
        <v/>
      </c>
    </row>
    <row r="220" customFormat="false" ht="15" hidden="false" customHeight="false" outlineLevel="0" collapsed="false">
      <c r="A220" s="19"/>
      <c r="B220" s="8"/>
      <c r="C220" s="8"/>
      <c r="D220" s="8"/>
      <c r="E220" s="17"/>
      <c r="F220" s="17"/>
      <c r="G220" s="8"/>
      <c r="H220" s="17"/>
      <c r="I220" s="8"/>
      <c r="J220" s="8"/>
      <c r="K220" s="17"/>
      <c r="L220" s="20" t="str">
        <f aca="false">IF(OR(A220="",E220=""),"",IF(H220="",Settings!$C$9,H220)-E220)</f>
        <v/>
      </c>
      <c r="M220" s="20" t="n">
        <f aca="false">IF(OR(A220="",F220="",H220&lt;&gt;"",I220="Not applicable"),0,MAX(0,Settings!$C$9-F220))</f>
        <v>0</v>
      </c>
      <c r="N220" s="10" t="str">
        <f aca="false">IF(A220="","",IF(I220="Not applicable","Not applicable",IF(I220="Accepted","Closed",IF(I220="Query raised",IF(K220="","Query open","Query answered"),IF(H220="",IF(M220&gt;0,"Overdue","Pending"),"Awaiting auditor")))))</f>
        <v/>
      </c>
    </row>
    <row r="221" customFormat="false" ht="15" hidden="false" customHeight="false" outlineLevel="0" collapsed="false">
      <c r="A221" s="19"/>
      <c r="B221" s="8"/>
      <c r="C221" s="8"/>
      <c r="D221" s="8"/>
      <c r="E221" s="17"/>
      <c r="F221" s="17"/>
      <c r="G221" s="8"/>
      <c r="H221" s="17"/>
      <c r="I221" s="8"/>
      <c r="J221" s="8"/>
      <c r="K221" s="17"/>
      <c r="L221" s="20" t="str">
        <f aca="false">IF(OR(A221="",E221=""),"",IF(H221="",Settings!$C$9,H221)-E221)</f>
        <v/>
      </c>
      <c r="M221" s="20" t="n">
        <f aca="false">IF(OR(A221="",F221="",H221&lt;&gt;"",I221="Not applicable"),0,MAX(0,Settings!$C$9-F221))</f>
        <v>0</v>
      </c>
      <c r="N221" s="10" t="str">
        <f aca="false">IF(A221="","",IF(I221="Not applicable","Not applicable",IF(I221="Accepted","Closed",IF(I221="Query raised",IF(K221="","Query open","Query answered"),IF(H221="",IF(M221&gt;0,"Overdue","Pending"),"Awaiting auditor")))))</f>
        <v/>
      </c>
    </row>
    <row r="222" customFormat="false" ht="15" hidden="false" customHeight="false" outlineLevel="0" collapsed="false">
      <c r="A222" s="19"/>
      <c r="B222" s="8"/>
      <c r="C222" s="8"/>
      <c r="D222" s="8"/>
      <c r="E222" s="17"/>
      <c r="F222" s="17"/>
      <c r="G222" s="8"/>
      <c r="H222" s="17"/>
      <c r="I222" s="8"/>
      <c r="J222" s="8"/>
      <c r="K222" s="17"/>
      <c r="L222" s="20" t="str">
        <f aca="false">IF(OR(A222="",E222=""),"",IF(H222="",Settings!$C$9,H222)-E222)</f>
        <v/>
      </c>
      <c r="M222" s="20" t="n">
        <f aca="false">IF(OR(A222="",F222="",H222&lt;&gt;"",I222="Not applicable"),0,MAX(0,Settings!$C$9-F222))</f>
        <v>0</v>
      </c>
      <c r="N222" s="10" t="str">
        <f aca="false">IF(A222="","",IF(I222="Not applicable","Not applicable",IF(I222="Accepted","Closed",IF(I222="Query raised",IF(K222="","Query open","Query answered"),IF(H222="",IF(M222&gt;0,"Overdue","Pending"),"Awaiting auditor")))))</f>
        <v/>
      </c>
    </row>
    <row r="223" customFormat="false" ht="15" hidden="false" customHeight="false" outlineLevel="0" collapsed="false">
      <c r="A223" s="19"/>
      <c r="B223" s="8"/>
      <c r="C223" s="8"/>
      <c r="D223" s="8"/>
      <c r="E223" s="17"/>
      <c r="F223" s="17"/>
      <c r="G223" s="8"/>
      <c r="H223" s="17"/>
      <c r="I223" s="8"/>
      <c r="J223" s="8"/>
      <c r="K223" s="17"/>
      <c r="L223" s="20" t="str">
        <f aca="false">IF(OR(A223="",E223=""),"",IF(H223="",Settings!$C$9,H223)-E223)</f>
        <v/>
      </c>
      <c r="M223" s="20" t="n">
        <f aca="false">IF(OR(A223="",F223="",H223&lt;&gt;"",I223="Not applicable"),0,MAX(0,Settings!$C$9-F223))</f>
        <v>0</v>
      </c>
      <c r="N223" s="10" t="str">
        <f aca="false">IF(A223="","",IF(I223="Not applicable","Not applicable",IF(I223="Accepted","Closed",IF(I223="Query raised",IF(K223="","Query open","Query answered"),IF(H223="",IF(M223&gt;0,"Overdue","Pending"),"Awaiting auditor")))))</f>
        <v/>
      </c>
    </row>
    <row r="224" customFormat="false" ht="15" hidden="false" customHeight="false" outlineLevel="0" collapsed="false">
      <c r="A224" s="19"/>
      <c r="B224" s="8"/>
      <c r="C224" s="8"/>
      <c r="D224" s="8"/>
      <c r="E224" s="17"/>
      <c r="F224" s="17"/>
      <c r="G224" s="8"/>
      <c r="H224" s="17"/>
      <c r="I224" s="8"/>
      <c r="J224" s="8"/>
      <c r="K224" s="17"/>
      <c r="L224" s="20" t="str">
        <f aca="false">IF(OR(A224="",E224=""),"",IF(H224="",Settings!$C$9,H224)-E224)</f>
        <v/>
      </c>
      <c r="M224" s="20" t="n">
        <f aca="false">IF(OR(A224="",F224="",H224&lt;&gt;"",I224="Not applicable"),0,MAX(0,Settings!$C$9-F224))</f>
        <v>0</v>
      </c>
      <c r="N224" s="10" t="str">
        <f aca="false">IF(A224="","",IF(I224="Not applicable","Not applicable",IF(I224="Accepted","Closed",IF(I224="Query raised",IF(K224="","Query open","Query answered"),IF(H224="",IF(M224&gt;0,"Overdue","Pending"),"Awaiting auditor")))))</f>
        <v/>
      </c>
    </row>
    <row r="225" customFormat="false" ht="15" hidden="false" customHeight="false" outlineLevel="0" collapsed="false">
      <c r="A225" s="19"/>
      <c r="B225" s="8"/>
      <c r="C225" s="8"/>
      <c r="D225" s="8"/>
      <c r="E225" s="17"/>
      <c r="F225" s="17"/>
      <c r="G225" s="8"/>
      <c r="H225" s="17"/>
      <c r="I225" s="8"/>
      <c r="J225" s="8"/>
      <c r="K225" s="17"/>
      <c r="L225" s="20" t="str">
        <f aca="false">IF(OR(A225="",E225=""),"",IF(H225="",Settings!$C$9,H225)-E225)</f>
        <v/>
      </c>
      <c r="M225" s="20" t="n">
        <f aca="false">IF(OR(A225="",F225="",H225&lt;&gt;"",I225="Not applicable"),0,MAX(0,Settings!$C$9-F225))</f>
        <v>0</v>
      </c>
      <c r="N225" s="10" t="str">
        <f aca="false">IF(A225="","",IF(I225="Not applicable","Not applicable",IF(I225="Accepted","Closed",IF(I225="Query raised",IF(K225="","Query open","Query answered"),IF(H225="",IF(M225&gt;0,"Overdue","Pending"),"Awaiting auditor")))))</f>
        <v/>
      </c>
    </row>
    <row r="226" customFormat="false" ht="15" hidden="false" customHeight="false" outlineLevel="0" collapsed="false">
      <c r="A226" s="19"/>
      <c r="B226" s="8"/>
      <c r="C226" s="8"/>
      <c r="D226" s="8"/>
      <c r="E226" s="17"/>
      <c r="F226" s="17"/>
      <c r="G226" s="8"/>
      <c r="H226" s="17"/>
      <c r="I226" s="8"/>
      <c r="J226" s="8"/>
      <c r="K226" s="17"/>
      <c r="L226" s="20" t="str">
        <f aca="false">IF(OR(A226="",E226=""),"",IF(H226="",Settings!$C$9,H226)-E226)</f>
        <v/>
      </c>
      <c r="M226" s="20" t="n">
        <f aca="false">IF(OR(A226="",F226="",H226&lt;&gt;"",I226="Not applicable"),0,MAX(0,Settings!$C$9-F226))</f>
        <v>0</v>
      </c>
      <c r="N226" s="10" t="str">
        <f aca="false">IF(A226="","",IF(I226="Not applicable","Not applicable",IF(I226="Accepted","Closed",IF(I226="Query raised",IF(K226="","Query open","Query answered"),IF(H226="",IF(M226&gt;0,"Overdue","Pending"),"Awaiting auditor")))))</f>
        <v/>
      </c>
    </row>
    <row r="227" customFormat="false" ht="15" hidden="false" customHeight="false" outlineLevel="0" collapsed="false">
      <c r="A227" s="19"/>
      <c r="B227" s="8"/>
      <c r="C227" s="8"/>
      <c r="D227" s="8"/>
      <c r="E227" s="17"/>
      <c r="F227" s="17"/>
      <c r="G227" s="8"/>
      <c r="H227" s="17"/>
      <c r="I227" s="8"/>
      <c r="J227" s="8"/>
      <c r="K227" s="17"/>
      <c r="L227" s="20" t="str">
        <f aca="false">IF(OR(A227="",E227=""),"",IF(H227="",Settings!$C$9,H227)-E227)</f>
        <v/>
      </c>
      <c r="M227" s="20" t="n">
        <f aca="false">IF(OR(A227="",F227="",H227&lt;&gt;"",I227="Not applicable"),0,MAX(0,Settings!$C$9-F227))</f>
        <v>0</v>
      </c>
      <c r="N227" s="10" t="str">
        <f aca="false">IF(A227="","",IF(I227="Not applicable","Not applicable",IF(I227="Accepted","Closed",IF(I227="Query raised",IF(K227="","Query open","Query answered"),IF(H227="",IF(M227&gt;0,"Overdue","Pending"),"Awaiting auditor")))))</f>
        <v/>
      </c>
    </row>
    <row r="228" customFormat="false" ht="15" hidden="false" customHeight="false" outlineLevel="0" collapsed="false">
      <c r="A228" s="19"/>
      <c r="B228" s="8"/>
      <c r="C228" s="8"/>
      <c r="D228" s="8"/>
      <c r="E228" s="17"/>
      <c r="F228" s="17"/>
      <c r="G228" s="8"/>
      <c r="H228" s="17"/>
      <c r="I228" s="8"/>
      <c r="J228" s="8"/>
      <c r="K228" s="17"/>
      <c r="L228" s="20" t="str">
        <f aca="false">IF(OR(A228="",E228=""),"",IF(H228="",Settings!$C$9,H228)-E228)</f>
        <v/>
      </c>
      <c r="M228" s="20" t="n">
        <f aca="false">IF(OR(A228="",F228="",H228&lt;&gt;"",I228="Not applicable"),0,MAX(0,Settings!$C$9-F228))</f>
        <v>0</v>
      </c>
      <c r="N228" s="10" t="str">
        <f aca="false">IF(A228="","",IF(I228="Not applicable","Not applicable",IF(I228="Accepted","Closed",IF(I228="Query raised",IF(K228="","Query open","Query answered"),IF(H228="",IF(M228&gt;0,"Overdue","Pending"),"Awaiting auditor")))))</f>
        <v/>
      </c>
    </row>
    <row r="229" customFormat="false" ht="15" hidden="false" customHeight="false" outlineLevel="0" collapsed="false">
      <c r="A229" s="19"/>
      <c r="B229" s="8"/>
      <c r="C229" s="8"/>
      <c r="D229" s="8"/>
      <c r="E229" s="17"/>
      <c r="F229" s="17"/>
      <c r="G229" s="8"/>
      <c r="H229" s="17"/>
      <c r="I229" s="8"/>
      <c r="J229" s="8"/>
      <c r="K229" s="17"/>
      <c r="L229" s="20" t="str">
        <f aca="false">IF(OR(A229="",E229=""),"",IF(H229="",Settings!$C$9,H229)-E229)</f>
        <v/>
      </c>
      <c r="M229" s="20" t="n">
        <f aca="false">IF(OR(A229="",F229="",H229&lt;&gt;"",I229="Not applicable"),0,MAX(0,Settings!$C$9-F229))</f>
        <v>0</v>
      </c>
      <c r="N229" s="10" t="str">
        <f aca="false">IF(A229="","",IF(I229="Not applicable","Not applicable",IF(I229="Accepted","Closed",IF(I229="Query raised",IF(K229="","Query open","Query answered"),IF(H229="",IF(M229&gt;0,"Overdue","Pending"),"Awaiting auditor")))))</f>
        <v/>
      </c>
    </row>
    <row r="230" customFormat="false" ht="15" hidden="false" customHeight="false" outlineLevel="0" collapsed="false">
      <c r="A230" s="19"/>
      <c r="B230" s="8"/>
      <c r="C230" s="8"/>
      <c r="D230" s="8"/>
      <c r="E230" s="17"/>
      <c r="F230" s="17"/>
      <c r="G230" s="8"/>
      <c r="H230" s="17"/>
      <c r="I230" s="8"/>
      <c r="J230" s="8"/>
      <c r="K230" s="17"/>
      <c r="L230" s="20" t="str">
        <f aca="false">IF(OR(A230="",E230=""),"",IF(H230="",Settings!$C$9,H230)-E230)</f>
        <v/>
      </c>
      <c r="M230" s="20" t="n">
        <f aca="false">IF(OR(A230="",F230="",H230&lt;&gt;"",I230="Not applicable"),0,MAX(0,Settings!$C$9-F230))</f>
        <v>0</v>
      </c>
      <c r="N230" s="10" t="str">
        <f aca="false">IF(A230="","",IF(I230="Not applicable","Not applicable",IF(I230="Accepted","Closed",IF(I230="Query raised",IF(K230="","Query open","Query answered"),IF(H230="",IF(M230&gt;0,"Overdue","Pending"),"Awaiting auditor")))))</f>
        <v/>
      </c>
    </row>
    <row r="231" customFormat="false" ht="15" hidden="false" customHeight="false" outlineLevel="0" collapsed="false">
      <c r="A231" s="19"/>
      <c r="B231" s="8"/>
      <c r="C231" s="8"/>
      <c r="D231" s="8"/>
      <c r="E231" s="17"/>
      <c r="F231" s="17"/>
      <c r="G231" s="8"/>
      <c r="H231" s="17"/>
      <c r="I231" s="8"/>
      <c r="J231" s="8"/>
      <c r="K231" s="17"/>
      <c r="L231" s="20" t="str">
        <f aca="false">IF(OR(A231="",E231=""),"",IF(H231="",Settings!$C$9,H231)-E231)</f>
        <v/>
      </c>
      <c r="M231" s="20" t="n">
        <f aca="false">IF(OR(A231="",F231="",H231&lt;&gt;"",I231="Not applicable"),0,MAX(0,Settings!$C$9-F231))</f>
        <v>0</v>
      </c>
      <c r="N231" s="10" t="str">
        <f aca="false">IF(A231="","",IF(I231="Not applicable","Not applicable",IF(I231="Accepted","Closed",IF(I231="Query raised",IF(K231="","Query open","Query answered"),IF(H231="",IF(M231&gt;0,"Overdue","Pending"),"Awaiting auditor")))))</f>
        <v/>
      </c>
    </row>
    <row r="232" customFormat="false" ht="15" hidden="false" customHeight="false" outlineLevel="0" collapsed="false">
      <c r="A232" s="19"/>
      <c r="B232" s="8"/>
      <c r="C232" s="8"/>
      <c r="D232" s="8"/>
      <c r="E232" s="17"/>
      <c r="F232" s="17"/>
      <c r="G232" s="8"/>
      <c r="H232" s="17"/>
      <c r="I232" s="8"/>
      <c r="J232" s="8"/>
      <c r="K232" s="17"/>
      <c r="L232" s="20" t="str">
        <f aca="false">IF(OR(A232="",E232=""),"",IF(H232="",Settings!$C$9,H232)-E232)</f>
        <v/>
      </c>
      <c r="M232" s="20" t="n">
        <f aca="false">IF(OR(A232="",F232="",H232&lt;&gt;"",I232="Not applicable"),0,MAX(0,Settings!$C$9-F232))</f>
        <v>0</v>
      </c>
      <c r="N232" s="10" t="str">
        <f aca="false">IF(A232="","",IF(I232="Not applicable","Not applicable",IF(I232="Accepted","Closed",IF(I232="Query raised",IF(K232="","Query open","Query answered"),IF(H232="",IF(M232&gt;0,"Overdue","Pending"),"Awaiting auditor")))))</f>
        <v/>
      </c>
    </row>
    <row r="233" customFormat="false" ht="15" hidden="false" customHeight="false" outlineLevel="0" collapsed="false">
      <c r="A233" s="19"/>
      <c r="B233" s="8"/>
      <c r="C233" s="8"/>
      <c r="D233" s="8"/>
      <c r="E233" s="17"/>
      <c r="F233" s="17"/>
      <c r="G233" s="8"/>
      <c r="H233" s="17"/>
      <c r="I233" s="8"/>
      <c r="J233" s="8"/>
      <c r="K233" s="17"/>
      <c r="L233" s="20" t="str">
        <f aca="false">IF(OR(A233="",E233=""),"",IF(H233="",Settings!$C$9,H233)-E233)</f>
        <v/>
      </c>
      <c r="M233" s="20" t="n">
        <f aca="false">IF(OR(A233="",F233="",H233&lt;&gt;"",I233="Not applicable"),0,MAX(0,Settings!$C$9-F233))</f>
        <v>0</v>
      </c>
      <c r="N233" s="10" t="str">
        <f aca="false">IF(A233="","",IF(I233="Not applicable","Not applicable",IF(I233="Accepted","Closed",IF(I233="Query raised",IF(K233="","Query open","Query answered"),IF(H233="",IF(M233&gt;0,"Overdue","Pending"),"Awaiting auditor")))))</f>
        <v/>
      </c>
    </row>
    <row r="234" customFormat="false" ht="15" hidden="false" customHeight="false" outlineLevel="0" collapsed="false">
      <c r="A234" s="19"/>
      <c r="B234" s="8"/>
      <c r="C234" s="8"/>
      <c r="D234" s="8"/>
      <c r="E234" s="17"/>
      <c r="F234" s="17"/>
      <c r="G234" s="8"/>
      <c r="H234" s="17"/>
      <c r="I234" s="8"/>
      <c r="J234" s="8"/>
      <c r="K234" s="17"/>
      <c r="L234" s="20" t="str">
        <f aca="false">IF(OR(A234="",E234=""),"",IF(H234="",Settings!$C$9,H234)-E234)</f>
        <v/>
      </c>
      <c r="M234" s="20" t="n">
        <f aca="false">IF(OR(A234="",F234="",H234&lt;&gt;"",I234="Not applicable"),0,MAX(0,Settings!$C$9-F234))</f>
        <v>0</v>
      </c>
      <c r="N234" s="10" t="str">
        <f aca="false">IF(A234="","",IF(I234="Not applicable","Not applicable",IF(I234="Accepted","Closed",IF(I234="Query raised",IF(K234="","Query open","Query answered"),IF(H234="",IF(M234&gt;0,"Overdue","Pending"),"Awaiting auditor")))))</f>
        <v/>
      </c>
    </row>
    <row r="235" customFormat="false" ht="15" hidden="false" customHeight="false" outlineLevel="0" collapsed="false">
      <c r="A235" s="19"/>
      <c r="B235" s="8"/>
      <c r="C235" s="8"/>
      <c r="D235" s="8"/>
      <c r="E235" s="17"/>
      <c r="F235" s="17"/>
      <c r="G235" s="8"/>
      <c r="H235" s="17"/>
      <c r="I235" s="8"/>
      <c r="J235" s="8"/>
      <c r="K235" s="17"/>
      <c r="L235" s="20" t="str">
        <f aca="false">IF(OR(A235="",E235=""),"",IF(H235="",Settings!$C$9,H235)-E235)</f>
        <v/>
      </c>
      <c r="M235" s="20" t="n">
        <f aca="false">IF(OR(A235="",F235="",H235&lt;&gt;"",I235="Not applicable"),0,MAX(0,Settings!$C$9-F235))</f>
        <v>0</v>
      </c>
      <c r="N235" s="10" t="str">
        <f aca="false">IF(A235="","",IF(I235="Not applicable","Not applicable",IF(I235="Accepted","Closed",IF(I235="Query raised",IF(K235="","Query open","Query answered"),IF(H235="",IF(M235&gt;0,"Overdue","Pending"),"Awaiting auditor")))))</f>
        <v/>
      </c>
    </row>
    <row r="236" customFormat="false" ht="15" hidden="false" customHeight="false" outlineLevel="0" collapsed="false">
      <c r="A236" s="19"/>
      <c r="B236" s="8"/>
      <c r="C236" s="8"/>
      <c r="D236" s="8"/>
      <c r="E236" s="17"/>
      <c r="F236" s="17"/>
      <c r="G236" s="8"/>
      <c r="H236" s="17"/>
      <c r="I236" s="8"/>
      <c r="J236" s="8"/>
      <c r="K236" s="17"/>
      <c r="L236" s="20" t="str">
        <f aca="false">IF(OR(A236="",E236=""),"",IF(H236="",Settings!$C$9,H236)-E236)</f>
        <v/>
      </c>
      <c r="M236" s="20" t="n">
        <f aca="false">IF(OR(A236="",F236="",H236&lt;&gt;"",I236="Not applicable"),0,MAX(0,Settings!$C$9-F236))</f>
        <v>0</v>
      </c>
      <c r="N236" s="10" t="str">
        <f aca="false">IF(A236="","",IF(I236="Not applicable","Not applicable",IF(I236="Accepted","Closed",IF(I236="Query raised",IF(K236="","Query open","Query answered"),IF(H236="",IF(M236&gt;0,"Overdue","Pending"),"Awaiting auditor")))))</f>
        <v/>
      </c>
    </row>
    <row r="237" customFormat="false" ht="15" hidden="false" customHeight="false" outlineLevel="0" collapsed="false">
      <c r="A237" s="19"/>
      <c r="B237" s="8"/>
      <c r="C237" s="8"/>
      <c r="D237" s="8"/>
      <c r="E237" s="17"/>
      <c r="F237" s="17"/>
      <c r="G237" s="8"/>
      <c r="H237" s="17"/>
      <c r="I237" s="8"/>
      <c r="J237" s="8"/>
      <c r="K237" s="17"/>
      <c r="L237" s="20" t="str">
        <f aca="false">IF(OR(A237="",E237=""),"",IF(H237="",Settings!$C$9,H237)-E237)</f>
        <v/>
      </c>
      <c r="M237" s="20" t="n">
        <f aca="false">IF(OR(A237="",F237="",H237&lt;&gt;"",I237="Not applicable"),0,MAX(0,Settings!$C$9-F237))</f>
        <v>0</v>
      </c>
      <c r="N237" s="10" t="str">
        <f aca="false">IF(A237="","",IF(I237="Not applicable","Not applicable",IF(I237="Accepted","Closed",IF(I237="Query raised",IF(K237="","Query open","Query answered"),IF(H237="",IF(M237&gt;0,"Overdue","Pending"),"Awaiting auditor")))))</f>
        <v/>
      </c>
    </row>
    <row r="238" customFormat="false" ht="15" hidden="false" customHeight="false" outlineLevel="0" collapsed="false">
      <c r="A238" s="19"/>
      <c r="B238" s="8"/>
      <c r="C238" s="8"/>
      <c r="D238" s="8"/>
      <c r="E238" s="17"/>
      <c r="F238" s="17"/>
      <c r="G238" s="8"/>
      <c r="H238" s="17"/>
      <c r="I238" s="8"/>
      <c r="J238" s="8"/>
      <c r="K238" s="17"/>
      <c r="L238" s="20" t="str">
        <f aca="false">IF(OR(A238="",E238=""),"",IF(H238="",Settings!$C$9,H238)-E238)</f>
        <v/>
      </c>
      <c r="M238" s="20" t="n">
        <f aca="false">IF(OR(A238="",F238="",H238&lt;&gt;"",I238="Not applicable"),0,MAX(0,Settings!$C$9-F238))</f>
        <v>0</v>
      </c>
      <c r="N238" s="10" t="str">
        <f aca="false">IF(A238="","",IF(I238="Not applicable","Not applicable",IF(I238="Accepted","Closed",IF(I238="Query raised",IF(K238="","Query open","Query answered"),IF(H238="",IF(M238&gt;0,"Overdue","Pending"),"Awaiting auditor")))))</f>
        <v/>
      </c>
    </row>
    <row r="239" customFormat="false" ht="15" hidden="false" customHeight="false" outlineLevel="0" collapsed="false">
      <c r="A239" s="19"/>
      <c r="B239" s="8"/>
      <c r="C239" s="8"/>
      <c r="D239" s="8"/>
      <c r="E239" s="17"/>
      <c r="F239" s="17"/>
      <c r="G239" s="8"/>
      <c r="H239" s="17"/>
      <c r="I239" s="8"/>
      <c r="J239" s="8"/>
      <c r="K239" s="17"/>
      <c r="L239" s="20" t="str">
        <f aca="false">IF(OR(A239="",E239=""),"",IF(H239="",Settings!$C$9,H239)-E239)</f>
        <v/>
      </c>
      <c r="M239" s="20" t="n">
        <f aca="false">IF(OR(A239="",F239="",H239&lt;&gt;"",I239="Not applicable"),0,MAX(0,Settings!$C$9-F239))</f>
        <v>0</v>
      </c>
      <c r="N239" s="10" t="str">
        <f aca="false">IF(A239="","",IF(I239="Not applicable","Not applicable",IF(I239="Accepted","Closed",IF(I239="Query raised",IF(K239="","Query open","Query answered"),IF(H239="",IF(M239&gt;0,"Overdue","Pending"),"Awaiting auditor")))))</f>
        <v/>
      </c>
    </row>
    <row r="240" customFormat="false" ht="15" hidden="false" customHeight="false" outlineLevel="0" collapsed="false">
      <c r="A240" s="19"/>
      <c r="B240" s="8"/>
      <c r="C240" s="8"/>
      <c r="D240" s="8"/>
      <c r="E240" s="17"/>
      <c r="F240" s="17"/>
      <c r="G240" s="8"/>
      <c r="H240" s="17"/>
      <c r="I240" s="8"/>
      <c r="J240" s="8"/>
      <c r="K240" s="17"/>
      <c r="L240" s="20" t="str">
        <f aca="false">IF(OR(A240="",E240=""),"",IF(H240="",Settings!$C$9,H240)-E240)</f>
        <v/>
      </c>
      <c r="M240" s="20" t="n">
        <f aca="false">IF(OR(A240="",F240="",H240&lt;&gt;"",I240="Not applicable"),0,MAX(0,Settings!$C$9-F240))</f>
        <v>0</v>
      </c>
      <c r="N240" s="10" t="str">
        <f aca="false">IF(A240="","",IF(I240="Not applicable","Not applicable",IF(I240="Accepted","Closed",IF(I240="Query raised",IF(K240="","Query open","Query answered"),IF(H240="",IF(M240&gt;0,"Overdue","Pending"),"Awaiting auditor")))))</f>
        <v/>
      </c>
    </row>
    <row r="241" customFormat="false" ht="15" hidden="false" customHeight="false" outlineLevel="0" collapsed="false">
      <c r="A241" s="19"/>
      <c r="B241" s="8"/>
      <c r="C241" s="8"/>
      <c r="D241" s="8"/>
      <c r="E241" s="17"/>
      <c r="F241" s="17"/>
      <c r="G241" s="8"/>
      <c r="H241" s="17"/>
      <c r="I241" s="8"/>
      <c r="J241" s="8"/>
      <c r="K241" s="17"/>
      <c r="L241" s="20" t="str">
        <f aca="false">IF(OR(A241="",E241=""),"",IF(H241="",Settings!$C$9,H241)-E241)</f>
        <v/>
      </c>
      <c r="M241" s="20" t="n">
        <f aca="false">IF(OR(A241="",F241="",H241&lt;&gt;"",I241="Not applicable"),0,MAX(0,Settings!$C$9-F241))</f>
        <v>0</v>
      </c>
      <c r="N241" s="10" t="str">
        <f aca="false">IF(A241="","",IF(I241="Not applicable","Not applicable",IF(I241="Accepted","Closed",IF(I241="Query raised",IF(K241="","Query open","Query answered"),IF(H241="",IF(M241&gt;0,"Overdue","Pending"),"Awaiting auditor")))))</f>
        <v/>
      </c>
    </row>
    <row r="242" customFormat="false" ht="15" hidden="false" customHeight="false" outlineLevel="0" collapsed="false">
      <c r="A242" s="19"/>
      <c r="B242" s="8"/>
      <c r="C242" s="8"/>
      <c r="D242" s="8"/>
      <c r="E242" s="17"/>
      <c r="F242" s="17"/>
      <c r="G242" s="8"/>
      <c r="H242" s="17"/>
      <c r="I242" s="8"/>
      <c r="J242" s="8"/>
      <c r="K242" s="17"/>
      <c r="L242" s="20" t="str">
        <f aca="false">IF(OR(A242="",E242=""),"",IF(H242="",Settings!$C$9,H242)-E242)</f>
        <v/>
      </c>
      <c r="M242" s="20" t="n">
        <f aca="false">IF(OR(A242="",F242="",H242&lt;&gt;"",I242="Not applicable"),0,MAX(0,Settings!$C$9-F242))</f>
        <v>0</v>
      </c>
      <c r="N242" s="10" t="str">
        <f aca="false">IF(A242="","",IF(I242="Not applicable","Not applicable",IF(I242="Accepted","Closed",IF(I242="Query raised",IF(K242="","Query open","Query answered"),IF(H242="",IF(M242&gt;0,"Overdue","Pending"),"Awaiting auditor")))))</f>
        <v/>
      </c>
    </row>
    <row r="243" customFormat="false" ht="15" hidden="false" customHeight="false" outlineLevel="0" collapsed="false">
      <c r="A243" s="19"/>
      <c r="B243" s="8"/>
      <c r="C243" s="8"/>
      <c r="D243" s="8"/>
      <c r="E243" s="17"/>
      <c r="F243" s="17"/>
      <c r="G243" s="8"/>
      <c r="H243" s="17"/>
      <c r="I243" s="8"/>
      <c r="J243" s="8"/>
      <c r="K243" s="17"/>
      <c r="L243" s="20" t="str">
        <f aca="false">IF(OR(A243="",E243=""),"",IF(H243="",Settings!$C$9,H243)-E243)</f>
        <v/>
      </c>
      <c r="M243" s="20" t="n">
        <f aca="false">IF(OR(A243="",F243="",H243&lt;&gt;"",I243="Not applicable"),0,MAX(0,Settings!$C$9-F243))</f>
        <v>0</v>
      </c>
      <c r="N243" s="10" t="str">
        <f aca="false">IF(A243="","",IF(I243="Not applicable","Not applicable",IF(I243="Accepted","Closed",IF(I243="Query raised",IF(K243="","Query open","Query answered"),IF(H243="",IF(M243&gt;0,"Overdue","Pending"),"Awaiting auditor")))))</f>
        <v/>
      </c>
    </row>
    <row r="244" customFormat="false" ht="15" hidden="false" customHeight="false" outlineLevel="0" collapsed="false">
      <c r="A244" s="19"/>
      <c r="B244" s="8"/>
      <c r="C244" s="8"/>
      <c r="D244" s="8"/>
      <c r="E244" s="17"/>
      <c r="F244" s="17"/>
      <c r="G244" s="8"/>
      <c r="H244" s="17"/>
      <c r="I244" s="8"/>
      <c r="J244" s="8"/>
      <c r="K244" s="17"/>
      <c r="L244" s="20" t="str">
        <f aca="false">IF(OR(A244="",E244=""),"",IF(H244="",Settings!$C$9,H244)-E244)</f>
        <v/>
      </c>
      <c r="M244" s="20" t="n">
        <f aca="false">IF(OR(A244="",F244="",H244&lt;&gt;"",I244="Not applicable"),0,MAX(0,Settings!$C$9-F244))</f>
        <v>0</v>
      </c>
      <c r="N244" s="10" t="str">
        <f aca="false">IF(A244="","",IF(I244="Not applicable","Not applicable",IF(I244="Accepted","Closed",IF(I244="Query raised",IF(K244="","Query open","Query answered"),IF(H244="",IF(M244&gt;0,"Overdue","Pending"),"Awaiting auditor")))))</f>
        <v/>
      </c>
    </row>
    <row r="245" customFormat="false" ht="15" hidden="false" customHeight="false" outlineLevel="0" collapsed="false">
      <c r="A245" s="19"/>
      <c r="B245" s="8"/>
      <c r="C245" s="8"/>
      <c r="D245" s="8"/>
      <c r="E245" s="17"/>
      <c r="F245" s="17"/>
      <c r="G245" s="8"/>
      <c r="H245" s="17"/>
      <c r="I245" s="8"/>
      <c r="J245" s="8"/>
      <c r="K245" s="17"/>
      <c r="L245" s="20" t="str">
        <f aca="false">IF(OR(A245="",E245=""),"",IF(H245="",Settings!$C$9,H245)-E245)</f>
        <v/>
      </c>
      <c r="M245" s="20" t="n">
        <f aca="false">IF(OR(A245="",F245="",H245&lt;&gt;"",I245="Not applicable"),0,MAX(0,Settings!$C$9-F245))</f>
        <v>0</v>
      </c>
      <c r="N245" s="10" t="str">
        <f aca="false">IF(A245="","",IF(I245="Not applicable","Not applicable",IF(I245="Accepted","Closed",IF(I245="Query raised",IF(K245="","Query open","Query answered"),IF(H245="",IF(M245&gt;0,"Overdue","Pending"),"Awaiting auditor")))))</f>
        <v/>
      </c>
    </row>
    <row r="246" customFormat="false" ht="15" hidden="false" customHeight="false" outlineLevel="0" collapsed="false">
      <c r="A246" s="19"/>
      <c r="B246" s="8"/>
      <c r="C246" s="8"/>
      <c r="D246" s="8"/>
      <c r="E246" s="17"/>
      <c r="F246" s="17"/>
      <c r="G246" s="8"/>
      <c r="H246" s="17"/>
      <c r="I246" s="8"/>
      <c r="J246" s="8"/>
      <c r="K246" s="17"/>
      <c r="L246" s="20" t="str">
        <f aca="false">IF(OR(A246="",E246=""),"",IF(H246="",Settings!$C$9,H246)-E246)</f>
        <v/>
      </c>
      <c r="M246" s="20" t="n">
        <f aca="false">IF(OR(A246="",F246="",H246&lt;&gt;"",I246="Not applicable"),0,MAX(0,Settings!$C$9-F246))</f>
        <v>0</v>
      </c>
      <c r="N246" s="10" t="str">
        <f aca="false">IF(A246="","",IF(I246="Not applicable","Not applicable",IF(I246="Accepted","Closed",IF(I246="Query raised",IF(K246="","Query open","Query answered"),IF(H246="",IF(M246&gt;0,"Overdue","Pending"),"Awaiting auditor")))))</f>
        <v/>
      </c>
    </row>
    <row r="247" customFormat="false" ht="15" hidden="false" customHeight="false" outlineLevel="0" collapsed="false">
      <c r="A247" s="19"/>
      <c r="B247" s="8"/>
      <c r="C247" s="8"/>
      <c r="D247" s="8"/>
      <c r="E247" s="17"/>
      <c r="F247" s="17"/>
      <c r="G247" s="8"/>
      <c r="H247" s="17"/>
      <c r="I247" s="8"/>
      <c r="J247" s="8"/>
      <c r="K247" s="17"/>
      <c r="L247" s="20" t="str">
        <f aca="false">IF(OR(A247="",E247=""),"",IF(H247="",Settings!$C$9,H247)-E247)</f>
        <v/>
      </c>
      <c r="M247" s="20" t="n">
        <f aca="false">IF(OR(A247="",F247="",H247&lt;&gt;"",I247="Not applicable"),0,MAX(0,Settings!$C$9-F247))</f>
        <v>0</v>
      </c>
      <c r="N247" s="10" t="str">
        <f aca="false">IF(A247="","",IF(I247="Not applicable","Not applicable",IF(I247="Accepted","Closed",IF(I247="Query raised",IF(K247="","Query open","Query answered"),IF(H247="",IF(M247&gt;0,"Overdue","Pending"),"Awaiting auditor")))))</f>
        <v/>
      </c>
    </row>
    <row r="248" customFormat="false" ht="15" hidden="false" customHeight="false" outlineLevel="0" collapsed="false">
      <c r="A248" s="19"/>
      <c r="B248" s="8"/>
      <c r="C248" s="8"/>
      <c r="D248" s="8"/>
      <c r="E248" s="17"/>
      <c r="F248" s="17"/>
      <c r="G248" s="8"/>
      <c r="H248" s="17"/>
      <c r="I248" s="8"/>
      <c r="J248" s="8"/>
      <c r="K248" s="17"/>
      <c r="L248" s="20" t="str">
        <f aca="false">IF(OR(A248="",E248=""),"",IF(H248="",Settings!$C$9,H248)-E248)</f>
        <v/>
      </c>
      <c r="M248" s="20" t="n">
        <f aca="false">IF(OR(A248="",F248="",H248&lt;&gt;"",I248="Not applicable"),0,MAX(0,Settings!$C$9-F248))</f>
        <v>0</v>
      </c>
      <c r="N248" s="10" t="str">
        <f aca="false">IF(A248="","",IF(I248="Not applicable","Not applicable",IF(I248="Accepted","Closed",IF(I248="Query raised",IF(K248="","Query open","Query answered"),IF(H248="",IF(M248&gt;0,"Overdue","Pending"),"Awaiting auditor")))))</f>
        <v/>
      </c>
    </row>
    <row r="249" customFormat="false" ht="15" hidden="false" customHeight="false" outlineLevel="0" collapsed="false">
      <c r="A249" s="19"/>
      <c r="B249" s="8"/>
      <c r="C249" s="8"/>
      <c r="D249" s="8"/>
      <c r="E249" s="17"/>
      <c r="F249" s="17"/>
      <c r="G249" s="8"/>
      <c r="H249" s="17"/>
      <c r="I249" s="8"/>
      <c r="J249" s="8"/>
      <c r="K249" s="17"/>
      <c r="L249" s="20" t="str">
        <f aca="false">IF(OR(A249="",E249=""),"",IF(H249="",Settings!$C$9,H249)-E249)</f>
        <v/>
      </c>
      <c r="M249" s="20" t="n">
        <f aca="false">IF(OR(A249="",F249="",H249&lt;&gt;"",I249="Not applicable"),0,MAX(0,Settings!$C$9-F249))</f>
        <v>0</v>
      </c>
      <c r="N249" s="10" t="str">
        <f aca="false">IF(A249="","",IF(I249="Not applicable","Not applicable",IF(I249="Accepted","Closed",IF(I249="Query raised",IF(K249="","Query open","Query answered"),IF(H249="",IF(M249&gt;0,"Overdue","Pending"),"Awaiting auditor")))))</f>
        <v/>
      </c>
    </row>
    <row r="250" customFormat="false" ht="15" hidden="false" customHeight="false" outlineLevel="0" collapsed="false">
      <c r="A250" s="19"/>
      <c r="B250" s="8"/>
      <c r="C250" s="8"/>
      <c r="D250" s="8"/>
      <c r="E250" s="17"/>
      <c r="F250" s="17"/>
      <c r="G250" s="8"/>
      <c r="H250" s="17"/>
      <c r="I250" s="8"/>
      <c r="J250" s="8"/>
      <c r="K250" s="17"/>
      <c r="L250" s="20" t="str">
        <f aca="false">IF(OR(A250="",E250=""),"",IF(H250="",Settings!$C$9,H250)-E250)</f>
        <v/>
      </c>
      <c r="M250" s="20" t="n">
        <f aca="false">IF(OR(A250="",F250="",H250&lt;&gt;"",I250="Not applicable"),0,MAX(0,Settings!$C$9-F250))</f>
        <v>0</v>
      </c>
      <c r="N250" s="10" t="str">
        <f aca="false">IF(A250="","",IF(I250="Not applicable","Not applicable",IF(I250="Accepted","Closed",IF(I250="Query raised",IF(K250="","Query open","Query answered"),IF(H250="",IF(M250&gt;0,"Overdue","Pending"),"Awaiting auditor")))))</f>
        <v/>
      </c>
    </row>
    <row r="251" customFormat="false" ht="15" hidden="false" customHeight="false" outlineLevel="0" collapsed="false">
      <c r="A251" s="19"/>
      <c r="B251" s="8"/>
      <c r="C251" s="8"/>
      <c r="D251" s="8"/>
      <c r="E251" s="17"/>
      <c r="F251" s="17"/>
      <c r="G251" s="8"/>
      <c r="H251" s="17"/>
      <c r="I251" s="8"/>
      <c r="J251" s="8"/>
      <c r="K251" s="17"/>
      <c r="L251" s="20" t="str">
        <f aca="false">IF(OR(A251="",E251=""),"",IF(H251="",Settings!$C$9,H251)-E251)</f>
        <v/>
      </c>
      <c r="M251" s="20" t="n">
        <f aca="false">IF(OR(A251="",F251="",H251&lt;&gt;"",I251="Not applicable"),0,MAX(0,Settings!$C$9-F251))</f>
        <v>0</v>
      </c>
      <c r="N251" s="10" t="str">
        <f aca="false">IF(A251="","",IF(I251="Not applicable","Not applicable",IF(I251="Accepted","Closed",IF(I251="Query raised",IF(K251="","Query open","Query answered"),IF(H251="",IF(M251&gt;0,"Overdue","Pending"),"Awaiting auditor")))))</f>
        <v/>
      </c>
    </row>
    <row r="252" customFormat="false" ht="15" hidden="false" customHeight="false" outlineLevel="0" collapsed="false">
      <c r="A252" s="19"/>
      <c r="B252" s="8"/>
      <c r="C252" s="8"/>
      <c r="D252" s="8"/>
      <c r="E252" s="17"/>
      <c r="F252" s="17"/>
      <c r="G252" s="8"/>
      <c r="H252" s="17"/>
      <c r="I252" s="8"/>
      <c r="J252" s="8"/>
      <c r="K252" s="17"/>
      <c r="L252" s="20" t="str">
        <f aca="false">IF(OR(A252="",E252=""),"",IF(H252="",Settings!$C$9,H252)-E252)</f>
        <v/>
      </c>
      <c r="M252" s="20" t="n">
        <f aca="false">IF(OR(A252="",F252="",H252&lt;&gt;"",I252="Not applicable"),0,MAX(0,Settings!$C$9-F252))</f>
        <v>0</v>
      </c>
      <c r="N252" s="10" t="str">
        <f aca="false">IF(A252="","",IF(I252="Not applicable","Not applicable",IF(I252="Accepted","Closed",IF(I252="Query raised",IF(K252="","Query open","Query answered"),IF(H252="",IF(M252&gt;0,"Overdue","Pending"),"Awaiting auditor")))))</f>
        <v/>
      </c>
    </row>
    <row r="253" customFormat="false" ht="15" hidden="false" customHeight="false" outlineLevel="0" collapsed="false">
      <c r="A253" s="19"/>
      <c r="B253" s="8"/>
      <c r="C253" s="8"/>
      <c r="D253" s="8"/>
      <c r="E253" s="17"/>
      <c r="F253" s="17"/>
      <c r="G253" s="8"/>
      <c r="H253" s="17"/>
      <c r="I253" s="8"/>
      <c r="J253" s="8"/>
      <c r="K253" s="17"/>
      <c r="L253" s="20" t="str">
        <f aca="false">IF(OR(A253="",E253=""),"",IF(H253="",Settings!$C$9,H253)-E253)</f>
        <v/>
      </c>
      <c r="M253" s="20" t="n">
        <f aca="false">IF(OR(A253="",F253="",H253&lt;&gt;"",I253="Not applicable"),0,MAX(0,Settings!$C$9-F253))</f>
        <v>0</v>
      </c>
      <c r="N253" s="10" t="str">
        <f aca="false">IF(A253="","",IF(I253="Not applicable","Not applicable",IF(I253="Accepted","Closed",IF(I253="Query raised",IF(K253="","Query open","Query answered"),IF(H253="",IF(M253&gt;0,"Overdue","Pending"),"Awaiting auditor")))))</f>
        <v/>
      </c>
    </row>
    <row r="254" customFormat="false" ht="15" hidden="false" customHeight="false" outlineLevel="0" collapsed="false">
      <c r="A254" s="19"/>
      <c r="B254" s="8"/>
      <c r="C254" s="8"/>
      <c r="D254" s="8"/>
      <c r="E254" s="17"/>
      <c r="F254" s="17"/>
      <c r="G254" s="8"/>
      <c r="H254" s="17"/>
      <c r="I254" s="8"/>
      <c r="J254" s="8"/>
      <c r="K254" s="17"/>
      <c r="L254" s="20" t="str">
        <f aca="false">IF(OR(A254="",E254=""),"",IF(H254="",Settings!$C$9,H254)-E254)</f>
        <v/>
      </c>
      <c r="M254" s="20" t="n">
        <f aca="false">IF(OR(A254="",F254="",H254&lt;&gt;"",I254="Not applicable"),0,MAX(0,Settings!$C$9-F254))</f>
        <v>0</v>
      </c>
      <c r="N254" s="10" t="str">
        <f aca="false">IF(A254="","",IF(I254="Not applicable","Not applicable",IF(I254="Accepted","Closed",IF(I254="Query raised",IF(K254="","Query open","Query answered"),IF(H254="",IF(M254&gt;0,"Overdue","Pending"),"Awaiting auditor")))))</f>
        <v/>
      </c>
    </row>
    <row r="255" customFormat="false" ht="15" hidden="false" customHeight="false" outlineLevel="0" collapsed="false">
      <c r="A255" s="19"/>
      <c r="B255" s="8"/>
      <c r="C255" s="8"/>
      <c r="D255" s="8"/>
      <c r="E255" s="17"/>
      <c r="F255" s="17"/>
      <c r="G255" s="8"/>
      <c r="H255" s="17"/>
      <c r="I255" s="8"/>
      <c r="J255" s="8"/>
      <c r="K255" s="17"/>
      <c r="L255" s="20" t="str">
        <f aca="false">IF(OR(A255="",E255=""),"",IF(H255="",Settings!$C$9,H255)-E255)</f>
        <v/>
      </c>
      <c r="M255" s="20" t="n">
        <f aca="false">IF(OR(A255="",F255="",H255&lt;&gt;"",I255="Not applicable"),0,MAX(0,Settings!$C$9-F255))</f>
        <v>0</v>
      </c>
      <c r="N255" s="10" t="str">
        <f aca="false">IF(A255="","",IF(I255="Not applicable","Not applicable",IF(I255="Accepted","Closed",IF(I255="Query raised",IF(K255="","Query open","Query answered"),IF(H255="",IF(M255&gt;0,"Overdue","Pending"),"Awaiting auditor")))))</f>
        <v/>
      </c>
    </row>
    <row r="256" customFormat="false" ht="15" hidden="false" customHeight="false" outlineLevel="0" collapsed="false">
      <c r="A256" s="19"/>
      <c r="B256" s="8"/>
      <c r="C256" s="8"/>
      <c r="D256" s="8"/>
      <c r="E256" s="17"/>
      <c r="F256" s="17"/>
      <c r="G256" s="8"/>
      <c r="H256" s="17"/>
      <c r="I256" s="8"/>
      <c r="J256" s="8"/>
      <c r="K256" s="17"/>
      <c r="L256" s="20" t="str">
        <f aca="false">IF(OR(A256="",E256=""),"",IF(H256="",Settings!$C$9,H256)-E256)</f>
        <v/>
      </c>
      <c r="M256" s="20" t="n">
        <f aca="false">IF(OR(A256="",F256="",H256&lt;&gt;"",I256="Not applicable"),0,MAX(0,Settings!$C$9-F256))</f>
        <v>0</v>
      </c>
      <c r="N256" s="10" t="str">
        <f aca="false">IF(A256="","",IF(I256="Not applicable","Not applicable",IF(I256="Accepted","Closed",IF(I256="Query raised",IF(K256="","Query open","Query answered"),IF(H256="",IF(M256&gt;0,"Overdue","Pending"),"Awaiting auditor")))))</f>
        <v/>
      </c>
    </row>
    <row r="257" customFormat="false" ht="15" hidden="false" customHeight="false" outlineLevel="0" collapsed="false">
      <c r="A257" s="19"/>
      <c r="B257" s="8"/>
      <c r="C257" s="8"/>
      <c r="D257" s="8"/>
      <c r="E257" s="17"/>
      <c r="F257" s="17"/>
      <c r="G257" s="8"/>
      <c r="H257" s="17"/>
      <c r="I257" s="8"/>
      <c r="J257" s="8"/>
      <c r="K257" s="17"/>
      <c r="L257" s="20" t="str">
        <f aca="false">IF(OR(A257="",E257=""),"",IF(H257="",Settings!$C$9,H257)-E257)</f>
        <v/>
      </c>
      <c r="M257" s="20" t="n">
        <f aca="false">IF(OR(A257="",F257="",H257&lt;&gt;"",I257="Not applicable"),0,MAX(0,Settings!$C$9-F257))</f>
        <v>0</v>
      </c>
      <c r="N257" s="10" t="str">
        <f aca="false">IF(A257="","",IF(I257="Not applicable","Not applicable",IF(I257="Accepted","Closed",IF(I257="Query raised",IF(K257="","Query open","Query answered"),IF(H257="",IF(M257&gt;0,"Overdue","Pending"),"Awaiting auditor")))))</f>
        <v/>
      </c>
    </row>
    <row r="258" customFormat="false" ht="15" hidden="false" customHeight="false" outlineLevel="0" collapsed="false">
      <c r="A258" s="19"/>
      <c r="B258" s="8"/>
      <c r="C258" s="8"/>
      <c r="D258" s="8"/>
      <c r="E258" s="17"/>
      <c r="F258" s="17"/>
      <c r="G258" s="8"/>
      <c r="H258" s="17"/>
      <c r="I258" s="8"/>
      <c r="J258" s="8"/>
      <c r="K258" s="17"/>
      <c r="L258" s="20" t="str">
        <f aca="false">IF(OR(A258="",E258=""),"",IF(H258="",Settings!$C$9,H258)-E258)</f>
        <v/>
      </c>
      <c r="M258" s="20" t="n">
        <f aca="false">IF(OR(A258="",F258="",H258&lt;&gt;"",I258="Not applicable"),0,MAX(0,Settings!$C$9-F258))</f>
        <v>0</v>
      </c>
      <c r="N258" s="10" t="str">
        <f aca="false">IF(A258="","",IF(I258="Not applicable","Not applicable",IF(I258="Accepted","Closed",IF(I258="Query raised",IF(K258="","Query open","Query answered"),IF(H258="",IF(M258&gt;0,"Overdue","Pending"),"Awaiting auditor")))))</f>
        <v/>
      </c>
    </row>
    <row r="259" customFormat="false" ht="15" hidden="false" customHeight="false" outlineLevel="0" collapsed="false">
      <c r="A259" s="19"/>
      <c r="B259" s="8"/>
      <c r="C259" s="8"/>
      <c r="D259" s="8"/>
      <c r="E259" s="17"/>
      <c r="F259" s="17"/>
      <c r="G259" s="8"/>
      <c r="H259" s="17"/>
      <c r="I259" s="8"/>
      <c r="J259" s="8"/>
      <c r="K259" s="17"/>
      <c r="L259" s="20" t="str">
        <f aca="false">IF(OR(A259="",E259=""),"",IF(H259="",Settings!$C$9,H259)-E259)</f>
        <v/>
      </c>
      <c r="M259" s="20" t="n">
        <f aca="false">IF(OR(A259="",F259="",H259&lt;&gt;"",I259="Not applicable"),0,MAX(0,Settings!$C$9-F259))</f>
        <v>0</v>
      </c>
      <c r="N259" s="10" t="str">
        <f aca="false">IF(A259="","",IF(I259="Not applicable","Not applicable",IF(I259="Accepted","Closed",IF(I259="Query raised",IF(K259="","Query open","Query answered"),IF(H259="",IF(M259&gt;0,"Overdue","Pending"),"Awaiting auditor")))))</f>
        <v/>
      </c>
    </row>
    <row r="260" customFormat="false" ht="15" hidden="false" customHeight="false" outlineLevel="0" collapsed="false">
      <c r="A260" s="19"/>
      <c r="B260" s="8"/>
      <c r="C260" s="8"/>
      <c r="D260" s="8"/>
      <c r="E260" s="17"/>
      <c r="F260" s="17"/>
      <c r="G260" s="8"/>
      <c r="H260" s="17"/>
      <c r="I260" s="8"/>
      <c r="J260" s="8"/>
      <c r="K260" s="17"/>
      <c r="L260" s="20" t="str">
        <f aca="false">IF(OR(A260="",E260=""),"",IF(H260="",Settings!$C$9,H260)-E260)</f>
        <v/>
      </c>
      <c r="M260" s="20" t="n">
        <f aca="false">IF(OR(A260="",F260="",H260&lt;&gt;"",I260="Not applicable"),0,MAX(0,Settings!$C$9-F260))</f>
        <v>0</v>
      </c>
      <c r="N260" s="10" t="str">
        <f aca="false">IF(A260="","",IF(I260="Not applicable","Not applicable",IF(I260="Accepted","Closed",IF(I260="Query raised",IF(K260="","Query open","Query answered"),IF(H260="",IF(M260&gt;0,"Overdue","Pending"),"Awaiting auditor")))))</f>
        <v/>
      </c>
    </row>
    <row r="261" customFormat="false" ht="15" hidden="false" customHeight="false" outlineLevel="0" collapsed="false">
      <c r="A261" s="19"/>
      <c r="B261" s="8"/>
      <c r="C261" s="8"/>
      <c r="D261" s="8"/>
      <c r="E261" s="17"/>
      <c r="F261" s="17"/>
      <c r="G261" s="8"/>
      <c r="H261" s="17"/>
      <c r="I261" s="8"/>
      <c r="J261" s="8"/>
      <c r="K261" s="17"/>
      <c r="L261" s="20" t="str">
        <f aca="false">IF(OR(A261="",E261=""),"",IF(H261="",Settings!$C$9,H261)-E261)</f>
        <v/>
      </c>
      <c r="M261" s="20" t="n">
        <f aca="false">IF(OR(A261="",F261="",H261&lt;&gt;"",I261="Not applicable"),0,MAX(0,Settings!$C$9-F261))</f>
        <v>0</v>
      </c>
      <c r="N261" s="10" t="str">
        <f aca="false">IF(A261="","",IF(I261="Not applicable","Not applicable",IF(I261="Accepted","Closed",IF(I261="Query raised",IF(K261="","Query open","Query answered"),IF(H261="",IF(M261&gt;0,"Overdue","Pending"),"Awaiting auditor")))))</f>
        <v/>
      </c>
    </row>
    <row r="262" customFormat="false" ht="15" hidden="false" customHeight="false" outlineLevel="0" collapsed="false">
      <c r="A262" s="19"/>
      <c r="B262" s="8"/>
      <c r="C262" s="8"/>
      <c r="D262" s="8"/>
      <c r="E262" s="17"/>
      <c r="F262" s="17"/>
      <c r="G262" s="8"/>
      <c r="H262" s="17"/>
      <c r="I262" s="8"/>
      <c r="J262" s="8"/>
      <c r="K262" s="17"/>
      <c r="L262" s="20" t="str">
        <f aca="false">IF(OR(A262="",E262=""),"",IF(H262="",Settings!$C$9,H262)-E262)</f>
        <v/>
      </c>
      <c r="M262" s="20" t="n">
        <f aca="false">IF(OR(A262="",F262="",H262&lt;&gt;"",I262="Not applicable"),0,MAX(0,Settings!$C$9-F262))</f>
        <v>0</v>
      </c>
      <c r="N262" s="10" t="str">
        <f aca="false">IF(A262="","",IF(I262="Not applicable","Not applicable",IF(I262="Accepted","Closed",IF(I262="Query raised",IF(K262="","Query open","Query answered"),IF(H262="",IF(M262&gt;0,"Overdue","Pending"),"Awaiting auditor")))))</f>
        <v/>
      </c>
    </row>
    <row r="263" customFormat="false" ht="15" hidden="false" customHeight="false" outlineLevel="0" collapsed="false">
      <c r="A263" s="19"/>
      <c r="B263" s="8"/>
      <c r="C263" s="8"/>
      <c r="D263" s="8"/>
      <c r="E263" s="17"/>
      <c r="F263" s="17"/>
      <c r="G263" s="8"/>
      <c r="H263" s="17"/>
      <c r="I263" s="8"/>
      <c r="J263" s="8"/>
      <c r="K263" s="17"/>
      <c r="L263" s="20" t="str">
        <f aca="false">IF(OR(A263="",E263=""),"",IF(H263="",Settings!$C$9,H263)-E263)</f>
        <v/>
      </c>
      <c r="M263" s="20" t="n">
        <f aca="false">IF(OR(A263="",F263="",H263&lt;&gt;"",I263="Not applicable"),0,MAX(0,Settings!$C$9-F263))</f>
        <v>0</v>
      </c>
      <c r="N263" s="10" t="str">
        <f aca="false">IF(A263="","",IF(I263="Not applicable","Not applicable",IF(I263="Accepted","Closed",IF(I263="Query raised",IF(K263="","Query open","Query answered"),IF(H263="",IF(M263&gt;0,"Overdue","Pending"),"Awaiting auditor")))))</f>
        <v/>
      </c>
    </row>
    <row r="264" customFormat="false" ht="15" hidden="false" customHeight="false" outlineLevel="0" collapsed="false">
      <c r="A264" s="19"/>
      <c r="B264" s="8"/>
      <c r="C264" s="8"/>
      <c r="D264" s="8"/>
      <c r="E264" s="17"/>
      <c r="F264" s="17"/>
      <c r="G264" s="8"/>
      <c r="H264" s="17"/>
      <c r="I264" s="8"/>
      <c r="J264" s="8"/>
      <c r="K264" s="17"/>
      <c r="L264" s="20" t="str">
        <f aca="false">IF(OR(A264="",E264=""),"",IF(H264="",Settings!$C$9,H264)-E264)</f>
        <v/>
      </c>
      <c r="M264" s="20" t="n">
        <f aca="false">IF(OR(A264="",F264="",H264&lt;&gt;"",I264="Not applicable"),0,MAX(0,Settings!$C$9-F264))</f>
        <v>0</v>
      </c>
      <c r="N264" s="10" t="str">
        <f aca="false">IF(A264="","",IF(I264="Not applicable","Not applicable",IF(I264="Accepted","Closed",IF(I264="Query raised",IF(K264="","Query open","Query answered"),IF(H264="",IF(M264&gt;0,"Overdue","Pending"),"Awaiting auditor")))))</f>
        <v/>
      </c>
    </row>
    <row r="265" customFormat="false" ht="15" hidden="false" customHeight="false" outlineLevel="0" collapsed="false">
      <c r="A265" s="19"/>
      <c r="B265" s="8"/>
      <c r="C265" s="8"/>
      <c r="D265" s="8"/>
      <c r="E265" s="17"/>
      <c r="F265" s="17"/>
      <c r="G265" s="8"/>
      <c r="H265" s="17"/>
      <c r="I265" s="8"/>
      <c r="J265" s="8"/>
      <c r="K265" s="17"/>
      <c r="L265" s="20" t="str">
        <f aca="false">IF(OR(A265="",E265=""),"",IF(H265="",Settings!$C$9,H265)-E265)</f>
        <v/>
      </c>
      <c r="M265" s="20" t="n">
        <f aca="false">IF(OR(A265="",F265="",H265&lt;&gt;"",I265="Not applicable"),0,MAX(0,Settings!$C$9-F265))</f>
        <v>0</v>
      </c>
      <c r="N265" s="10" t="str">
        <f aca="false">IF(A265="","",IF(I265="Not applicable","Not applicable",IF(I265="Accepted","Closed",IF(I265="Query raised",IF(K265="","Query open","Query answered"),IF(H265="",IF(M265&gt;0,"Overdue","Pending"),"Awaiting auditor")))))</f>
        <v/>
      </c>
    </row>
    <row r="266" customFormat="false" ht="15" hidden="false" customHeight="false" outlineLevel="0" collapsed="false">
      <c r="A266" s="19"/>
      <c r="B266" s="8"/>
      <c r="C266" s="8"/>
      <c r="D266" s="8"/>
      <c r="E266" s="17"/>
      <c r="F266" s="17"/>
      <c r="G266" s="8"/>
      <c r="H266" s="17"/>
      <c r="I266" s="8"/>
      <c r="J266" s="8"/>
      <c r="K266" s="17"/>
      <c r="L266" s="20" t="str">
        <f aca="false">IF(OR(A266="",E266=""),"",IF(H266="",Settings!$C$9,H266)-E266)</f>
        <v/>
      </c>
      <c r="M266" s="20" t="n">
        <f aca="false">IF(OR(A266="",F266="",H266&lt;&gt;"",I266="Not applicable"),0,MAX(0,Settings!$C$9-F266))</f>
        <v>0</v>
      </c>
      <c r="N266" s="10" t="str">
        <f aca="false">IF(A266="","",IF(I266="Not applicable","Not applicable",IF(I266="Accepted","Closed",IF(I266="Query raised",IF(K266="","Query open","Query answered"),IF(H266="",IF(M266&gt;0,"Overdue","Pending"),"Awaiting auditor")))))</f>
        <v/>
      </c>
    </row>
    <row r="267" customFormat="false" ht="15" hidden="false" customHeight="false" outlineLevel="0" collapsed="false">
      <c r="A267" s="19"/>
      <c r="B267" s="8"/>
      <c r="C267" s="8"/>
      <c r="D267" s="8"/>
      <c r="E267" s="17"/>
      <c r="F267" s="17"/>
      <c r="G267" s="8"/>
      <c r="H267" s="17"/>
      <c r="I267" s="8"/>
      <c r="J267" s="8"/>
      <c r="K267" s="17"/>
      <c r="L267" s="20" t="str">
        <f aca="false">IF(OR(A267="",E267=""),"",IF(H267="",Settings!$C$9,H267)-E267)</f>
        <v/>
      </c>
      <c r="M267" s="20" t="n">
        <f aca="false">IF(OR(A267="",F267="",H267&lt;&gt;"",I267="Not applicable"),0,MAX(0,Settings!$C$9-F267))</f>
        <v>0</v>
      </c>
      <c r="N267" s="10" t="str">
        <f aca="false">IF(A267="","",IF(I267="Not applicable","Not applicable",IF(I267="Accepted","Closed",IF(I267="Query raised",IF(K267="","Query open","Query answered"),IF(H267="",IF(M267&gt;0,"Overdue","Pending"),"Awaiting auditor")))))</f>
        <v/>
      </c>
    </row>
    <row r="268" customFormat="false" ht="15" hidden="false" customHeight="false" outlineLevel="0" collapsed="false">
      <c r="A268" s="19"/>
      <c r="B268" s="8"/>
      <c r="C268" s="8"/>
      <c r="D268" s="8"/>
      <c r="E268" s="17"/>
      <c r="F268" s="17"/>
      <c r="G268" s="8"/>
      <c r="H268" s="17"/>
      <c r="I268" s="8"/>
      <c r="J268" s="8"/>
      <c r="K268" s="17"/>
      <c r="L268" s="20" t="str">
        <f aca="false">IF(OR(A268="",E268=""),"",IF(H268="",Settings!$C$9,H268)-E268)</f>
        <v/>
      </c>
      <c r="M268" s="20" t="n">
        <f aca="false">IF(OR(A268="",F268="",H268&lt;&gt;"",I268="Not applicable"),0,MAX(0,Settings!$C$9-F268))</f>
        <v>0</v>
      </c>
      <c r="N268" s="10" t="str">
        <f aca="false">IF(A268="","",IF(I268="Not applicable","Not applicable",IF(I268="Accepted","Closed",IF(I268="Query raised",IF(K268="","Query open","Query answered"),IF(H268="",IF(M268&gt;0,"Overdue","Pending"),"Awaiting auditor")))))</f>
        <v/>
      </c>
    </row>
    <row r="269" customFormat="false" ht="15" hidden="false" customHeight="false" outlineLevel="0" collapsed="false">
      <c r="A269" s="19"/>
      <c r="B269" s="8"/>
      <c r="C269" s="8"/>
      <c r="D269" s="8"/>
      <c r="E269" s="17"/>
      <c r="F269" s="17"/>
      <c r="G269" s="8"/>
      <c r="H269" s="17"/>
      <c r="I269" s="8"/>
      <c r="J269" s="8"/>
      <c r="K269" s="17"/>
      <c r="L269" s="20" t="str">
        <f aca="false">IF(OR(A269="",E269=""),"",IF(H269="",Settings!$C$9,H269)-E269)</f>
        <v/>
      </c>
      <c r="M269" s="20" t="n">
        <f aca="false">IF(OR(A269="",F269="",H269&lt;&gt;"",I269="Not applicable"),0,MAX(0,Settings!$C$9-F269))</f>
        <v>0</v>
      </c>
      <c r="N269" s="10" t="str">
        <f aca="false">IF(A269="","",IF(I269="Not applicable","Not applicable",IF(I269="Accepted","Closed",IF(I269="Query raised",IF(K269="","Query open","Query answered"),IF(H269="",IF(M269&gt;0,"Overdue","Pending"),"Awaiting auditor")))))</f>
        <v/>
      </c>
    </row>
    <row r="270" customFormat="false" ht="15" hidden="false" customHeight="false" outlineLevel="0" collapsed="false">
      <c r="A270" s="19"/>
      <c r="B270" s="8"/>
      <c r="C270" s="8"/>
      <c r="D270" s="8"/>
      <c r="E270" s="17"/>
      <c r="F270" s="17"/>
      <c r="G270" s="8"/>
      <c r="H270" s="17"/>
      <c r="I270" s="8"/>
      <c r="J270" s="8"/>
      <c r="K270" s="17"/>
      <c r="L270" s="20" t="str">
        <f aca="false">IF(OR(A270="",E270=""),"",IF(H270="",Settings!$C$9,H270)-E270)</f>
        <v/>
      </c>
      <c r="M270" s="20" t="n">
        <f aca="false">IF(OR(A270="",F270="",H270&lt;&gt;"",I270="Not applicable"),0,MAX(0,Settings!$C$9-F270))</f>
        <v>0</v>
      </c>
      <c r="N270" s="10" t="str">
        <f aca="false">IF(A270="","",IF(I270="Not applicable","Not applicable",IF(I270="Accepted","Closed",IF(I270="Query raised",IF(K270="","Query open","Query answered"),IF(H270="",IF(M270&gt;0,"Overdue","Pending"),"Awaiting auditor")))))</f>
        <v/>
      </c>
    </row>
    <row r="271" customFormat="false" ht="15" hidden="false" customHeight="false" outlineLevel="0" collapsed="false">
      <c r="A271" s="19"/>
      <c r="B271" s="8"/>
      <c r="C271" s="8"/>
      <c r="D271" s="8"/>
      <c r="E271" s="17"/>
      <c r="F271" s="17"/>
      <c r="G271" s="8"/>
      <c r="H271" s="17"/>
      <c r="I271" s="8"/>
      <c r="J271" s="8"/>
      <c r="K271" s="17"/>
      <c r="L271" s="20" t="str">
        <f aca="false">IF(OR(A271="",E271=""),"",IF(H271="",Settings!$C$9,H271)-E271)</f>
        <v/>
      </c>
      <c r="M271" s="20" t="n">
        <f aca="false">IF(OR(A271="",F271="",H271&lt;&gt;"",I271="Not applicable"),0,MAX(0,Settings!$C$9-F271))</f>
        <v>0</v>
      </c>
      <c r="N271" s="10" t="str">
        <f aca="false">IF(A271="","",IF(I271="Not applicable","Not applicable",IF(I271="Accepted","Closed",IF(I271="Query raised",IF(K271="","Query open","Query answered"),IF(H271="",IF(M271&gt;0,"Overdue","Pending"),"Awaiting auditor")))))</f>
        <v/>
      </c>
    </row>
    <row r="272" customFormat="false" ht="15" hidden="false" customHeight="false" outlineLevel="0" collapsed="false">
      <c r="A272" s="19"/>
      <c r="B272" s="8"/>
      <c r="C272" s="8"/>
      <c r="D272" s="8"/>
      <c r="E272" s="17"/>
      <c r="F272" s="17"/>
      <c r="G272" s="8"/>
      <c r="H272" s="17"/>
      <c r="I272" s="8"/>
      <c r="J272" s="8"/>
      <c r="K272" s="17"/>
      <c r="L272" s="20" t="str">
        <f aca="false">IF(OR(A272="",E272=""),"",IF(H272="",Settings!$C$9,H272)-E272)</f>
        <v/>
      </c>
      <c r="M272" s="20" t="n">
        <f aca="false">IF(OR(A272="",F272="",H272&lt;&gt;"",I272="Not applicable"),0,MAX(0,Settings!$C$9-F272))</f>
        <v>0</v>
      </c>
      <c r="N272" s="10" t="str">
        <f aca="false">IF(A272="","",IF(I272="Not applicable","Not applicable",IF(I272="Accepted","Closed",IF(I272="Query raised",IF(K272="","Query open","Query answered"),IF(H272="",IF(M272&gt;0,"Overdue","Pending"),"Awaiting auditor")))))</f>
        <v/>
      </c>
    </row>
    <row r="273" customFormat="false" ht="15" hidden="false" customHeight="false" outlineLevel="0" collapsed="false">
      <c r="A273" s="19"/>
      <c r="B273" s="8"/>
      <c r="C273" s="8"/>
      <c r="D273" s="8"/>
      <c r="E273" s="17"/>
      <c r="F273" s="17"/>
      <c r="G273" s="8"/>
      <c r="H273" s="17"/>
      <c r="I273" s="8"/>
      <c r="J273" s="8"/>
      <c r="K273" s="17"/>
      <c r="L273" s="20" t="str">
        <f aca="false">IF(OR(A273="",E273=""),"",IF(H273="",Settings!$C$9,H273)-E273)</f>
        <v/>
      </c>
      <c r="M273" s="20" t="n">
        <f aca="false">IF(OR(A273="",F273="",H273&lt;&gt;"",I273="Not applicable"),0,MAX(0,Settings!$C$9-F273))</f>
        <v>0</v>
      </c>
      <c r="N273" s="10" t="str">
        <f aca="false">IF(A273="","",IF(I273="Not applicable","Not applicable",IF(I273="Accepted","Closed",IF(I273="Query raised",IF(K273="","Query open","Query answered"),IF(H273="",IF(M273&gt;0,"Overdue","Pending"),"Awaiting auditor")))))</f>
        <v/>
      </c>
    </row>
    <row r="274" customFormat="false" ht="15" hidden="false" customHeight="false" outlineLevel="0" collapsed="false">
      <c r="A274" s="19"/>
      <c r="B274" s="8"/>
      <c r="C274" s="8"/>
      <c r="D274" s="8"/>
      <c r="E274" s="17"/>
      <c r="F274" s="17"/>
      <c r="G274" s="8"/>
      <c r="H274" s="17"/>
      <c r="I274" s="8"/>
      <c r="J274" s="8"/>
      <c r="K274" s="17"/>
      <c r="L274" s="20" t="str">
        <f aca="false">IF(OR(A274="",E274=""),"",IF(H274="",Settings!$C$9,H274)-E274)</f>
        <v/>
      </c>
      <c r="M274" s="20" t="n">
        <f aca="false">IF(OR(A274="",F274="",H274&lt;&gt;"",I274="Not applicable"),0,MAX(0,Settings!$C$9-F274))</f>
        <v>0</v>
      </c>
      <c r="N274" s="10" t="str">
        <f aca="false">IF(A274="","",IF(I274="Not applicable","Not applicable",IF(I274="Accepted","Closed",IF(I274="Query raised",IF(K274="","Query open","Query answered"),IF(H274="",IF(M274&gt;0,"Overdue","Pending"),"Awaiting auditor")))))</f>
        <v/>
      </c>
    </row>
    <row r="275" customFormat="false" ht="15" hidden="false" customHeight="false" outlineLevel="0" collapsed="false">
      <c r="A275" s="19"/>
      <c r="B275" s="8"/>
      <c r="C275" s="8"/>
      <c r="D275" s="8"/>
      <c r="E275" s="17"/>
      <c r="F275" s="17"/>
      <c r="G275" s="8"/>
      <c r="H275" s="17"/>
      <c r="I275" s="8"/>
      <c r="J275" s="8"/>
      <c r="K275" s="17"/>
      <c r="L275" s="20" t="str">
        <f aca="false">IF(OR(A275="",E275=""),"",IF(H275="",Settings!$C$9,H275)-E275)</f>
        <v/>
      </c>
      <c r="M275" s="20" t="n">
        <f aca="false">IF(OR(A275="",F275="",H275&lt;&gt;"",I275="Not applicable"),0,MAX(0,Settings!$C$9-F275))</f>
        <v>0</v>
      </c>
      <c r="N275" s="10" t="str">
        <f aca="false">IF(A275="","",IF(I275="Not applicable","Not applicable",IF(I275="Accepted","Closed",IF(I275="Query raised",IF(K275="","Query open","Query answered"),IF(H275="",IF(M275&gt;0,"Overdue","Pending"),"Awaiting auditor")))))</f>
        <v/>
      </c>
    </row>
    <row r="276" customFormat="false" ht="15" hidden="false" customHeight="false" outlineLevel="0" collapsed="false">
      <c r="A276" s="19"/>
      <c r="B276" s="8"/>
      <c r="C276" s="8"/>
      <c r="D276" s="8"/>
      <c r="E276" s="17"/>
      <c r="F276" s="17"/>
      <c r="G276" s="8"/>
      <c r="H276" s="17"/>
      <c r="I276" s="8"/>
      <c r="J276" s="8"/>
      <c r="K276" s="17"/>
      <c r="L276" s="20" t="str">
        <f aca="false">IF(OR(A276="",E276=""),"",IF(H276="",Settings!$C$9,H276)-E276)</f>
        <v/>
      </c>
      <c r="M276" s="20" t="n">
        <f aca="false">IF(OR(A276="",F276="",H276&lt;&gt;"",I276="Not applicable"),0,MAX(0,Settings!$C$9-F276))</f>
        <v>0</v>
      </c>
      <c r="N276" s="10" t="str">
        <f aca="false">IF(A276="","",IF(I276="Not applicable","Not applicable",IF(I276="Accepted","Closed",IF(I276="Query raised",IF(K276="","Query open","Query answered"),IF(H276="",IF(M276&gt;0,"Overdue","Pending"),"Awaiting auditor")))))</f>
        <v/>
      </c>
    </row>
    <row r="277" customFormat="false" ht="15" hidden="false" customHeight="false" outlineLevel="0" collapsed="false">
      <c r="A277" s="19"/>
      <c r="B277" s="8"/>
      <c r="C277" s="8"/>
      <c r="D277" s="8"/>
      <c r="E277" s="17"/>
      <c r="F277" s="17"/>
      <c r="G277" s="8"/>
      <c r="H277" s="17"/>
      <c r="I277" s="8"/>
      <c r="J277" s="8"/>
      <c r="K277" s="17"/>
      <c r="L277" s="20" t="str">
        <f aca="false">IF(OR(A277="",E277=""),"",IF(H277="",Settings!$C$9,H277)-E277)</f>
        <v/>
      </c>
      <c r="M277" s="20" t="n">
        <f aca="false">IF(OR(A277="",F277="",H277&lt;&gt;"",I277="Not applicable"),0,MAX(0,Settings!$C$9-F277))</f>
        <v>0</v>
      </c>
      <c r="N277" s="10" t="str">
        <f aca="false">IF(A277="","",IF(I277="Not applicable","Not applicable",IF(I277="Accepted","Closed",IF(I277="Query raised",IF(K277="","Query open","Query answered"),IF(H277="",IF(M277&gt;0,"Overdue","Pending"),"Awaiting auditor")))))</f>
        <v/>
      </c>
    </row>
    <row r="278" customFormat="false" ht="15" hidden="false" customHeight="false" outlineLevel="0" collapsed="false">
      <c r="A278" s="19"/>
      <c r="B278" s="8"/>
      <c r="C278" s="8"/>
      <c r="D278" s="8"/>
      <c r="E278" s="17"/>
      <c r="F278" s="17"/>
      <c r="G278" s="8"/>
      <c r="H278" s="17"/>
      <c r="I278" s="8"/>
      <c r="J278" s="8"/>
      <c r="K278" s="17"/>
      <c r="L278" s="20" t="str">
        <f aca="false">IF(OR(A278="",E278=""),"",IF(H278="",Settings!$C$9,H278)-E278)</f>
        <v/>
      </c>
      <c r="M278" s="20" t="n">
        <f aca="false">IF(OR(A278="",F278="",H278&lt;&gt;"",I278="Not applicable"),0,MAX(0,Settings!$C$9-F278))</f>
        <v>0</v>
      </c>
      <c r="N278" s="10" t="str">
        <f aca="false">IF(A278="","",IF(I278="Not applicable","Not applicable",IF(I278="Accepted","Closed",IF(I278="Query raised",IF(K278="","Query open","Query answered"),IF(H278="",IF(M278&gt;0,"Overdue","Pending"),"Awaiting auditor")))))</f>
        <v/>
      </c>
    </row>
    <row r="279" customFormat="false" ht="15" hidden="false" customHeight="false" outlineLevel="0" collapsed="false">
      <c r="A279" s="19"/>
      <c r="B279" s="8"/>
      <c r="C279" s="8"/>
      <c r="D279" s="8"/>
      <c r="E279" s="17"/>
      <c r="F279" s="17"/>
      <c r="G279" s="8"/>
      <c r="H279" s="17"/>
      <c r="I279" s="8"/>
      <c r="J279" s="8"/>
      <c r="K279" s="17"/>
      <c r="L279" s="20" t="str">
        <f aca="false">IF(OR(A279="",E279=""),"",IF(H279="",Settings!$C$9,H279)-E279)</f>
        <v/>
      </c>
      <c r="M279" s="20" t="n">
        <f aca="false">IF(OR(A279="",F279="",H279&lt;&gt;"",I279="Not applicable"),0,MAX(0,Settings!$C$9-F279))</f>
        <v>0</v>
      </c>
      <c r="N279" s="10" t="str">
        <f aca="false">IF(A279="","",IF(I279="Not applicable","Not applicable",IF(I279="Accepted","Closed",IF(I279="Query raised",IF(K279="","Query open","Query answered"),IF(H279="",IF(M279&gt;0,"Overdue","Pending"),"Awaiting auditor")))))</f>
        <v/>
      </c>
    </row>
    <row r="280" customFormat="false" ht="15" hidden="false" customHeight="false" outlineLevel="0" collapsed="false">
      <c r="A280" s="19"/>
      <c r="B280" s="8"/>
      <c r="C280" s="8"/>
      <c r="D280" s="8"/>
      <c r="E280" s="17"/>
      <c r="F280" s="17"/>
      <c r="G280" s="8"/>
      <c r="H280" s="17"/>
      <c r="I280" s="8"/>
      <c r="J280" s="8"/>
      <c r="K280" s="17"/>
      <c r="L280" s="20" t="str">
        <f aca="false">IF(OR(A280="",E280=""),"",IF(H280="",Settings!$C$9,H280)-E280)</f>
        <v/>
      </c>
      <c r="M280" s="20" t="n">
        <f aca="false">IF(OR(A280="",F280="",H280&lt;&gt;"",I280="Not applicable"),0,MAX(0,Settings!$C$9-F280))</f>
        <v>0</v>
      </c>
      <c r="N280" s="10" t="str">
        <f aca="false">IF(A280="","",IF(I280="Not applicable","Not applicable",IF(I280="Accepted","Closed",IF(I280="Query raised",IF(K280="","Query open","Query answered"),IF(H280="",IF(M280&gt;0,"Overdue","Pending"),"Awaiting auditor")))))</f>
        <v/>
      </c>
    </row>
    <row r="281" customFormat="false" ht="15" hidden="false" customHeight="false" outlineLevel="0" collapsed="false">
      <c r="A281" s="19"/>
      <c r="B281" s="8"/>
      <c r="C281" s="8"/>
      <c r="D281" s="8"/>
      <c r="E281" s="17"/>
      <c r="F281" s="17"/>
      <c r="G281" s="8"/>
      <c r="H281" s="17"/>
      <c r="I281" s="8"/>
      <c r="J281" s="8"/>
      <c r="K281" s="17"/>
      <c r="L281" s="20" t="str">
        <f aca="false">IF(OR(A281="",E281=""),"",IF(H281="",Settings!$C$9,H281)-E281)</f>
        <v/>
      </c>
      <c r="M281" s="20" t="n">
        <f aca="false">IF(OR(A281="",F281="",H281&lt;&gt;"",I281="Not applicable"),0,MAX(0,Settings!$C$9-F281))</f>
        <v>0</v>
      </c>
      <c r="N281" s="10" t="str">
        <f aca="false">IF(A281="","",IF(I281="Not applicable","Not applicable",IF(I281="Accepted","Closed",IF(I281="Query raised",IF(K281="","Query open","Query answered"),IF(H281="",IF(M281&gt;0,"Overdue","Pending"),"Awaiting auditor")))))</f>
        <v/>
      </c>
    </row>
    <row r="282" customFormat="false" ht="15" hidden="false" customHeight="false" outlineLevel="0" collapsed="false">
      <c r="A282" s="19"/>
      <c r="B282" s="8"/>
      <c r="C282" s="8"/>
      <c r="D282" s="8"/>
      <c r="E282" s="17"/>
      <c r="F282" s="17"/>
      <c r="G282" s="8"/>
      <c r="H282" s="17"/>
      <c r="I282" s="8"/>
      <c r="J282" s="8"/>
      <c r="K282" s="17"/>
      <c r="L282" s="20" t="str">
        <f aca="false">IF(OR(A282="",E282=""),"",IF(H282="",Settings!$C$9,H282)-E282)</f>
        <v/>
      </c>
      <c r="M282" s="20" t="n">
        <f aca="false">IF(OR(A282="",F282="",H282&lt;&gt;"",I282="Not applicable"),0,MAX(0,Settings!$C$9-F282))</f>
        <v>0</v>
      </c>
      <c r="N282" s="10" t="str">
        <f aca="false">IF(A282="","",IF(I282="Not applicable","Not applicable",IF(I282="Accepted","Closed",IF(I282="Query raised",IF(K282="","Query open","Query answered"),IF(H282="",IF(M282&gt;0,"Overdue","Pending"),"Awaiting auditor")))))</f>
        <v/>
      </c>
    </row>
    <row r="283" customFormat="false" ht="15" hidden="false" customHeight="false" outlineLevel="0" collapsed="false">
      <c r="A283" s="19"/>
      <c r="B283" s="8"/>
      <c r="C283" s="8"/>
      <c r="D283" s="8"/>
      <c r="E283" s="17"/>
      <c r="F283" s="17"/>
      <c r="G283" s="8"/>
      <c r="H283" s="17"/>
      <c r="I283" s="8"/>
      <c r="J283" s="8"/>
      <c r="K283" s="17"/>
      <c r="L283" s="20" t="str">
        <f aca="false">IF(OR(A283="",E283=""),"",IF(H283="",Settings!$C$9,H283)-E283)</f>
        <v/>
      </c>
      <c r="M283" s="20" t="n">
        <f aca="false">IF(OR(A283="",F283="",H283&lt;&gt;"",I283="Not applicable"),0,MAX(0,Settings!$C$9-F283))</f>
        <v>0</v>
      </c>
      <c r="N283" s="10" t="str">
        <f aca="false">IF(A283="","",IF(I283="Not applicable","Not applicable",IF(I283="Accepted","Closed",IF(I283="Query raised",IF(K283="","Query open","Query answered"),IF(H283="",IF(M283&gt;0,"Overdue","Pending"),"Awaiting auditor")))))</f>
        <v/>
      </c>
    </row>
    <row r="284" customFormat="false" ht="15" hidden="false" customHeight="false" outlineLevel="0" collapsed="false">
      <c r="A284" s="19"/>
      <c r="B284" s="8"/>
      <c r="C284" s="8"/>
      <c r="D284" s="8"/>
      <c r="E284" s="17"/>
      <c r="F284" s="17"/>
      <c r="G284" s="8"/>
      <c r="H284" s="17"/>
      <c r="I284" s="8"/>
      <c r="J284" s="8"/>
      <c r="K284" s="17"/>
      <c r="L284" s="20" t="str">
        <f aca="false">IF(OR(A284="",E284=""),"",IF(H284="",Settings!$C$9,H284)-E284)</f>
        <v/>
      </c>
      <c r="M284" s="20" t="n">
        <f aca="false">IF(OR(A284="",F284="",H284&lt;&gt;"",I284="Not applicable"),0,MAX(0,Settings!$C$9-F284))</f>
        <v>0</v>
      </c>
      <c r="N284" s="10" t="str">
        <f aca="false">IF(A284="","",IF(I284="Not applicable","Not applicable",IF(I284="Accepted","Closed",IF(I284="Query raised",IF(K284="","Query open","Query answered"),IF(H284="",IF(M284&gt;0,"Overdue","Pending"),"Awaiting auditor")))))</f>
        <v/>
      </c>
    </row>
    <row r="285" customFormat="false" ht="15" hidden="false" customHeight="false" outlineLevel="0" collapsed="false">
      <c r="A285" s="19"/>
      <c r="B285" s="8"/>
      <c r="C285" s="8"/>
      <c r="D285" s="8"/>
      <c r="E285" s="17"/>
      <c r="F285" s="17"/>
      <c r="G285" s="8"/>
      <c r="H285" s="17"/>
      <c r="I285" s="8"/>
      <c r="J285" s="8"/>
      <c r="K285" s="17"/>
      <c r="L285" s="20" t="str">
        <f aca="false">IF(OR(A285="",E285=""),"",IF(H285="",Settings!$C$9,H285)-E285)</f>
        <v/>
      </c>
      <c r="M285" s="20" t="n">
        <f aca="false">IF(OR(A285="",F285="",H285&lt;&gt;"",I285="Not applicable"),0,MAX(0,Settings!$C$9-F285))</f>
        <v>0</v>
      </c>
      <c r="N285" s="10" t="str">
        <f aca="false">IF(A285="","",IF(I285="Not applicable","Not applicable",IF(I285="Accepted","Closed",IF(I285="Query raised",IF(K285="","Query open","Query answered"),IF(H285="",IF(M285&gt;0,"Overdue","Pending"),"Awaiting auditor")))))</f>
        <v/>
      </c>
    </row>
    <row r="286" customFormat="false" ht="15" hidden="false" customHeight="false" outlineLevel="0" collapsed="false">
      <c r="A286" s="19"/>
      <c r="B286" s="8"/>
      <c r="C286" s="8"/>
      <c r="D286" s="8"/>
      <c r="E286" s="17"/>
      <c r="F286" s="17"/>
      <c r="G286" s="8"/>
      <c r="H286" s="17"/>
      <c r="I286" s="8"/>
      <c r="J286" s="8"/>
      <c r="K286" s="17"/>
      <c r="L286" s="20" t="str">
        <f aca="false">IF(OR(A286="",E286=""),"",IF(H286="",Settings!$C$9,H286)-E286)</f>
        <v/>
      </c>
      <c r="M286" s="20" t="n">
        <f aca="false">IF(OR(A286="",F286="",H286&lt;&gt;"",I286="Not applicable"),0,MAX(0,Settings!$C$9-F286))</f>
        <v>0</v>
      </c>
      <c r="N286" s="10" t="str">
        <f aca="false">IF(A286="","",IF(I286="Not applicable","Not applicable",IF(I286="Accepted","Closed",IF(I286="Query raised",IF(K286="","Query open","Query answered"),IF(H286="",IF(M286&gt;0,"Overdue","Pending"),"Awaiting auditor")))))</f>
        <v/>
      </c>
    </row>
    <row r="287" customFormat="false" ht="15" hidden="false" customHeight="false" outlineLevel="0" collapsed="false">
      <c r="A287" s="19"/>
      <c r="B287" s="8"/>
      <c r="C287" s="8"/>
      <c r="D287" s="8"/>
      <c r="E287" s="17"/>
      <c r="F287" s="17"/>
      <c r="G287" s="8"/>
      <c r="H287" s="17"/>
      <c r="I287" s="8"/>
      <c r="J287" s="8"/>
      <c r="K287" s="17"/>
      <c r="L287" s="20" t="str">
        <f aca="false">IF(OR(A287="",E287=""),"",IF(H287="",Settings!$C$9,H287)-E287)</f>
        <v/>
      </c>
      <c r="M287" s="20" t="n">
        <f aca="false">IF(OR(A287="",F287="",H287&lt;&gt;"",I287="Not applicable"),0,MAX(0,Settings!$C$9-F287))</f>
        <v>0</v>
      </c>
      <c r="N287" s="10" t="str">
        <f aca="false">IF(A287="","",IF(I287="Not applicable","Not applicable",IF(I287="Accepted","Closed",IF(I287="Query raised",IF(K287="","Query open","Query answered"),IF(H287="",IF(M287&gt;0,"Overdue","Pending"),"Awaiting auditor")))))</f>
        <v/>
      </c>
    </row>
    <row r="288" customFormat="false" ht="15" hidden="false" customHeight="false" outlineLevel="0" collapsed="false">
      <c r="A288" s="19"/>
      <c r="B288" s="8"/>
      <c r="C288" s="8"/>
      <c r="D288" s="8"/>
      <c r="E288" s="17"/>
      <c r="F288" s="17"/>
      <c r="G288" s="8"/>
      <c r="H288" s="17"/>
      <c r="I288" s="8"/>
      <c r="J288" s="8"/>
      <c r="K288" s="17"/>
      <c r="L288" s="20" t="str">
        <f aca="false">IF(OR(A288="",E288=""),"",IF(H288="",Settings!$C$9,H288)-E288)</f>
        <v/>
      </c>
      <c r="M288" s="20" t="n">
        <f aca="false">IF(OR(A288="",F288="",H288&lt;&gt;"",I288="Not applicable"),0,MAX(0,Settings!$C$9-F288))</f>
        <v>0</v>
      </c>
      <c r="N288" s="10" t="str">
        <f aca="false">IF(A288="","",IF(I288="Not applicable","Not applicable",IF(I288="Accepted","Closed",IF(I288="Query raised",IF(K288="","Query open","Query answered"),IF(H288="",IF(M288&gt;0,"Overdue","Pending"),"Awaiting auditor")))))</f>
        <v/>
      </c>
    </row>
    <row r="289" customFormat="false" ht="15" hidden="false" customHeight="false" outlineLevel="0" collapsed="false">
      <c r="A289" s="19"/>
      <c r="B289" s="8"/>
      <c r="C289" s="8"/>
      <c r="D289" s="8"/>
      <c r="E289" s="17"/>
      <c r="F289" s="17"/>
      <c r="G289" s="8"/>
      <c r="H289" s="17"/>
      <c r="I289" s="8"/>
      <c r="J289" s="8"/>
      <c r="K289" s="17"/>
      <c r="L289" s="20" t="str">
        <f aca="false">IF(OR(A289="",E289=""),"",IF(H289="",Settings!$C$9,H289)-E289)</f>
        <v/>
      </c>
      <c r="M289" s="20" t="n">
        <f aca="false">IF(OR(A289="",F289="",H289&lt;&gt;"",I289="Not applicable"),0,MAX(0,Settings!$C$9-F289))</f>
        <v>0</v>
      </c>
      <c r="N289" s="10" t="str">
        <f aca="false">IF(A289="","",IF(I289="Not applicable","Not applicable",IF(I289="Accepted","Closed",IF(I289="Query raised",IF(K289="","Query open","Query answered"),IF(H289="",IF(M289&gt;0,"Overdue","Pending"),"Awaiting auditor")))))</f>
        <v/>
      </c>
    </row>
    <row r="290" customFormat="false" ht="15" hidden="false" customHeight="false" outlineLevel="0" collapsed="false">
      <c r="A290" s="19"/>
      <c r="B290" s="8"/>
      <c r="C290" s="8"/>
      <c r="D290" s="8"/>
      <c r="E290" s="17"/>
      <c r="F290" s="17"/>
      <c r="G290" s="8"/>
      <c r="H290" s="17"/>
      <c r="I290" s="8"/>
      <c r="J290" s="8"/>
      <c r="K290" s="17"/>
      <c r="L290" s="20" t="str">
        <f aca="false">IF(OR(A290="",E290=""),"",IF(H290="",Settings!$C$9,H290)-E290)</f>
        <v/>
      </c>
      <c r="M290" s="20" t="n">
        <f aca="false">IF(OR(A290="",F290="",H290&lt;&gt;"",I290="Not applicable"),0,MAX(0,Settings!$C$9-F290))</f>
        <v>0</v>
      </c>
      <c r="N290" s="10" t="str">
        <f aca="false">IF(A290="","",IF(I290="Not applicable","Not applicable",IF(I290="Accepted","Closed",IF(I290="Query raised",IF(K290="","Query open","Query answered"),IF(H290="",IF(M290&gt;0,"Overdue","Pending"),"Awaiting auditor")))))</f>
        <v/>
      </c>
    </row>
    <row r="291" customFormat="false" ht="15" hidden="false" customHeight="false" outlineLevel="0" collapsed="false">
      <c r="A291" s="19"/>
      <c r="B291" s="8"/>
      <c r="C291" s="8"/>
      <c r="D291" s="8"/>
      <c r="E291" s="17"/>
      <c r="F291" s="17"/>
      <c r="G291" s="8"/>
      <c r="H291" s="17"/>
      <c r="I291" s="8"/>
      <c r="J291" s="8"/>
      <c r="K291" s="17"/>
      <c r="L291" s="20" t="str">
        <f aca="false">IF(OR(A291="",E291=""),"",IF(H291="",Settings!$C$9,H291)-E291)</f>
        <v/>
      </c>
      <c r="M291" s="20" t="n">
        <f aca="false">IF(OR(A291="",F291="",H291&lt;&gt;"",I291="Not applicable"),0,MAX(0,Settings!$C$9-F291))</f>
        <v>0</v>
      </c>
      <c r="N291" s="10" t="str">
        <f aca="false">IF(A291="","",IF(I291="Not applicable","Not applicable",IF(I291="Accepted","Closed",IF(I291="Query raised",IF(K291="","Query open","Query answered"),IF(H291="",IF(M291&gt;0,"Overdue","Pending"),"Awaiting auditor")))))</f>
        <v/>
      </c>
    </row>
    <row r="292" customFormat="false" ht="15" hidden="false" customHeight="false" outlineLevel="0" collapsed="false">
      <c r="A292" s="19"/>
      <c r="B292" s="8"/>
      <c r="C292" s="8"/>
      <c r="D292" s="8"/>
      <c r="E292" s="17"/>
      <c r="F292" s="17"/>
      <c r="G292" s="8"/>
      <c r="H292" s="17"/>
      <c r="I292" s="8"/>
      <c r="J292" s="8"/>
      <c r="K292" s="17"/>
      <c r="L292" s="20" t="str">
        <f aca="false">IF(OR(A292="",E292=""),"",IF(H292="",Settings!$C$9,H292)-E292)</f>
        <v/>
      </c>
      <c r="M292" s="20" t="n">
        <f aca="false">IF(OR(A292="",F292="",H292&lt;&gt;"",I292="Not applicable"),0,MAX(0,Settings!$C$9-F292))</f>
        <v>0</v>
      </c>
      <c r="N292" s="10" t="str">
        <f aca="false">IF(A292="","",IF(I292="Not applicable","Not applicable",IF(I292="Accepted","Closed",IF(I292="Query raised",IF(K292="","Query open","Query answered"),IF(H292="",IF(M292&gt;0,"Overdue","Pending"),"Awaiting auditor")))))</f>
        <v/>
      </c>
    </row>
    <row r="293" customFormat="false" ht="15" hidden="false" customHeight="false" outlineLevel="0" collapsed="false">
      <c r="A293" s="19"/>
      <c r="B293" s="8"/>
      <c r="C293" s="8"/>
      <c r="D293" s="8"/>
      <c r="E293" s="17"/>
      <c r="F293" s="17"/>
      <c r="G293" s="8"/>
      <c r="H293" s="17"/>
      <c r="I293" s="8"/>
      <c r="J293" s="8"/>
      <c r="K293" s="17"/>
      <c r="L293" s="20" t="str">
        <f aca="false">IF(OR(A293="",E293=""),"",IF(H293="",Settings!$C$9,H293)-E293)</f>
        <v/>
      </c>
      <c r="M293" s="20" t="n">
        <f aca="false">IF(OR(A293="",F293="",H293&lt;&gt;"",I293="Not applicable"),0,MAX(0,Settings!$C$9-F293))</f>
        <v>0</v>
      </c>
      <c r="N293" s="10" t="str">
        <f aca="false">IF(A293="","",IF(I293="Not applicable","Not applicable",IF(I293="Accepted","Closed",IF(I293="Query raised",IF(K293="","Query open","Query answered"),IF(H293="",IF(M293&gt;0,"Overdue","Pending"),"Awaiting auditor")))))</f>
        <v/>
      </c>
    </row>
    <row r="294" customFormat="false" ht="15" hidden="false" customHeight="false" outlineLevel="0" collapsed="false">
      <c r="A294" s="19"/>
      <c r="B294" s="8"/>
      <c r="C294" s="8"/>
      <c r="D294" s="8"/>
      <c r="E294" s="17"/>
      <c r="F294" s="17"/>
      <c r="G294" s="8"/>
      <c r="H294" s="17"/>
      <c r="I294" s="8"/>
      <c r="J294" s="8"/>
      <c r="K294" s="17"/>
      <c r="L294" s="20" t="str">
        <f aca="false">IF(OR(A294="",E294=""),"",IF(H294="",Settings!$C$9,H294)-E294)</f>
        <v/>
      </c>
      <c r="M294" s="20" t="n">
        <f aca="false">IF(OR(A294="",F294="",H294&lt;&gt;"",I294="Not applicable"),0,MAX(0,Settings!$C$9-F294))</f>
        <v>0</v>
      </c>
      <c r="N294" s="10" t="str">
        <f aca="false">IF(A294="","",IF(I294="Not applicable","Not applicable",IF(I294="Accepted","Closed",IF(I294="Query raised",IF(K294="","Query open","Query answered"),IF(H294="",IF(M294&gt;0,"Overdue","Pending"),"Awaiting auditor")))))</f>
        <v/>
      </c>
    </row>
    <row r="295" customFormat="false" ht="15" hidden="false" customHeight="false" outlineLevel="0" collapsed="false">
      <c r="A295" s="19"/>
      <c r="B295" s="8"/>
      <c r="C295" s="8"/>
      <c r="D295" s="8"/>
      <c r="E295" s="17"/>
      <c r="F295" s="17"/>
      <c r="G295" s="8"/>
      <c r="H295" s="17"/>
      <c r="I295" s="8"/>
      <c r="J295" s="8"/>
      <c r="K295" s="17"/>
      <c r="L295" s="20" t="str">
        <f aca="false">IF(OR(A295="",E295=""),"",IF(H295="",Settings!$C$9,H295)-E295)</f>
        <v/>
      </c>
      <c r="M295" s="20" t="n">
        <f aca="false">IF(OR(A295="",F295="",H295&lt;&gt;"",I295="Not applicable"),0,MAX(0,Settings!$C$9-F295))</f>
        <v>0</v>
      </c>
      <c r="N295" s="10" t="str">
        <f aca="false">IF(A295="","",IF(I295="Not applicable","Not applicable",IF(I295="Accepted","Closed",IF(I295="Query raised",IF(K295="","Query open","Query answered"),IF(H295="",IF(M295&gt;0,"Overdue","Pending"),"Awaiting auditor")))))</f>
        <v/>
      </c>
    </row>
    <row r="296" customFormat="false" ht="15" hidden="false" customHeight="false" outlineLevel="0" collapsed="false">
      <c r="A296" s="19"/>
      <c r="B296" s="8"/>
      <c r="C296" s="8"/>
      <c r="D296" s="8"/>
      <c r="E296" s="17"/>
      <c r="F296" s="17"/>
      <c r="G296" s="8"/>
      <c r="H296" s="17"/>
      <c r="I296" s="8"/>
      <c r="J296" s="8"/>
      <c r="K296" s="17"/>
      <c r="L296" s="20" t="str">
        <f aca="false">IF(OR(A296="",E296=""),"",IF(H296="",Settings!$C$9,H296)-E296)</f>
        <v/>
      </c>
      <c r="M296" s="20" t="n">
        <f aca="false">IF(OR(A296="",F296="",H296&lt;&gt;"",I296="Not applicable"),0,MAX(0,Settings!$C$9-F296))</f>
        <v>0</v>
      </c>
      <c r="N296" s="10" t="str">
        <f aca="false">IF(A296="","",IF(I296="Not applicable","Not applicable",IF(I296="Accepted","Closed",IF(I296="Query raised",IF(K296="","Query open","Query answered"),IF(H296="",IF(M296&gt;0,"Overdue","Pending"),"Awaiting auditor")))))</f>
        <v/>
      </c>
    </row>
    <row r="297" customFormat="false" ht="15" hidden="false" customHeight="false" outlineLevel="0" collapsed="false">
      <c r="A297" s="19"/>
      <c r="B297" s="8"/>
      <c r="C297" s="8"/>
      <c r="D297" s="8"/>
      <c r="E297" s="17"/>
      <c r="F297" s="17"/>
      <c r="G297" s="8"/>
      <c r="H297" s="17"/>
      <c r="I297" s="8"/>
      <c r="J297" s="8"/>
      <c r="K297" s="17"/>
      <c r="L297" s="20" t="str">
        <f aca="false">IF(OR(A297="",E297=""),"",IF(H297="",Settings!$C$9,H297)-E297)</f>
        <v/>
      </c>
      <c r="M297" s="20" t="n">
        <f aca="false">IF(OR(A297="",F297="",H297&lt;&gt;"",I297="Not applicable"),0,MAX(0,Settings!$C$9-F297))</f>
        <v>0</v>
      </c>
      <c r="N297" s="10" t="str">
        <f aca="false">IF(A297="","",IF(I297="Not applicable","Not applicable",IF(I297="Accepted","Closed",IF(I297="Query raised",IF(K297="","Query open","Query answered"),IF(H297="",IF(M297&gt;0,"Overdue","Pending"),"Awaiting auditor")))))</f>
        <v/>
      </c>
    </row>
    <row r="298" customFormat="false" ht="15" hidden="false" customHeight="false" outlineLevel="0" collapsed="false">
      <c r="A298" s="19"/>
      <c r="B298" s="8"/>
      <c r="C298" s="8"/>
      <c r="D298" s="8"/>
      <c r="E298" s="17"/>
      <c r="F298" s="17"/>
      <c r="G298" s="8"/>
      <c r="H298" s="17"/>
      <c r="I298" s="8"/>
      <c r="J298" s="8"/>
      <c r="K298" s="17"/>
      <c r="L298" s="20" t="str">
        <f aca="false">IF(OR(A298="",E298=""),"",IF(H298="",Settings!$C$9,H298)-E298)</f>
        <v/>
      </c>
      <c r="M298" s="20" t="n">
        <f aca="false">IF(OR(A298="",F298="",H298&lt;&gt;"",I298="Not applicable"),0,MAX(0,Settings!$C$9-F298))</f>
        <v>0</v>
      </c>
      <c r="N298" s="10" t="str">
        <f aca="false">IF(A298="","",IF(I298="Not applicable","Not applicable",IF(I298="Accepted","Closed",IF(I298="Query raised",IF(K298="","Query open","Query answered"),IF(H298="",IF(M298&gt;0,"Overdue","Pending"),"Awaiting auditor")))))</f>
        <v/>
      </c>
    </row>
    <row r="299" customFormat="false" ht="15" hidden="false" customHeight="false" outlineLevel="0" collapsed="false">
      <c r="A299" s="19"/>
      <c r="B299" s="8"/>
      <c r="C299" s="8"/>
      <c r="D299" s="8"/>
      <c r="E299" s="17"/>
      <c r="F299" s="17"/>
      <c r="G299" s="8"/>
      <c r="H299" s="17"/>
      <c r="I299" s="8"/>
      <c r="J299" s="8"/>
      <c r="K299" s="17"/>
      <c r="L299" s="20" t="str">
        <f aca="false">IF(OR(A299="",E299=""),"",IF(H299="",Settings!$C$9,H299)-E299)</f>
        <v/>
      </c>
      <c r="M299" s="20" t="n">
        <f aca="false">IF(OR(A299="",F299="",H299&lt;&gt;"",I299="Not applicable"),0,MAX(0,Settings!$C$9-F299))</f>
        <v>0</v>
      </c>
      <c r="N299" s="10" t="str">
        <f aca="false">IF(A299="","",IF(I299="Not applicable","Not applicable",IF(I299="Accepted","Closed",IF(I299="Query raised",IF(K299="","Query open","Query answered"),IF(H299="",IF(M299&gt;0,"Overdue","Pending"),"Awaiting auditor")))))</f>
        <v/>
      </c>
    </row>
    <row r="300" customFormat="false" ht="15" hidden="false" customHeight="false" outlineLevel="0" collapsed="false">
      <c r="A300" s="19"/>
      <c r="B300" s="8"/>
      <c r="C300" s="8"/>
      <c r="D300" s="8"/>
      <c r="E300" s="17"/>
      <c r="F300" s="17"/>
      <c r="G300" s="8"/>
      <c r="H300" s="17"/>
      <c r="I300" s="8"/>
      <c r="J300" s="8"/>
      <c r="K300" s="17"/>
      <c r="L300" s="20" t="str">
        <f aca="false">IF(OR(A300="",E300=""),"",IF(H300="",Settings!$C$9,H300)-E300)</f>
        <v/>
      </c>
      <c r="M300" s="20" t="n">
        <f aca="false">IF(OR(A300="",F300="",H300&lt;&gt;"",I300="Not applicable"),0,MAX(0,Settings!$C$9-F300))</f>
        <v>0</v>
      </c>
      <c r="N300" s="10" t="str">
        <f aca="false">IF(A300="","",IF(I300="Not applicable","Not applicable",IF(I300="Accepted","Closed",IF(I300="Query raised",IF(K300="","Query open","Query answered"),IF(H300="",IF(M300&gt;0,"Overdue","Pending"),"Awaiting auditor")))))</f>
        <v/>
      </c>
    </row>
    <row r="301" customFormat="false" ht="15" hidden="false" customHeight="false" outlineLevel="0" collapsed="false">
      <c r="A301" s="19"/>
      <c r="B301" s="8"/>
      <c r="C301" s="8"/>
      <c r="D301" s="8"/>
      <c r="E301" s="17"/>
      <c r="F301" s="17"/>
      <c r="G301" s="8"/>
      <c r="H301" s="17"/>
      <c r="I301" s="8"/>
      <c r="J301" s="8"/>
      <c r="K301" s="17"/>
      <c r="L301" s="20" t="str">
        <f aca="false">IF(OR(A301="",E301=""),"",IF(H301="",Settings!$C$9,H301)-E301)</f>
        <v/>
      </c>
      <c r="M301" s="20" t="n">
        <f aca="false">IF(OR(A301="",F301="",H301&lt;&gt;"",I301="Not applicable"),0,MAX(0,Settings!$C$9-F301))</f>
        <v>0</v>
      </c>
      <c r="N301" s="10" t="str">
        <f aca="false">IF(A301="","",IF(I301="Not applicable","Not applicable",IF(I301="Accepted","Closed",IF(I301="Query raised",IF(K301="","Query open","Query answered"),IF(H301="",IF(M301&gt;0,"Overdue","Pending"),"Awaiting auditor")))))</f>
        <v/>
      </c>
    </row>
    <row r="302" customFormat="false" ht="15" hidden="false" customHeight="false" outlineLevel="0" collapsed="false">
      <c r="A302" s="19"/>
      <c r="B302" s="8"/>
      <c r="C302" s="8"/>
      <c r="D302" s="8"/>
      <c r="E302" s="17"/>
      <c r="F302" s="17"/>
      <c r="G302" s="8"/>
      <c r="H302" s="17"/>
      <c r="I302" s="8"/>
      <c r="J302" s="8"/>
      <c r="K302" s="17"/>
      <c r="L302" s="20" t="str">
        <f aca="false">IF(OR(A302="",E302=""),"",IF(H302="",Settings!$C$9,H302)-E302)</f>
        <v/>
      </c>
      <c r="M302" s="20" t="n">
        <f aca="false">IF(OR(A302="",F302="",H302&lt;&gt;"",I302="Not applicable"),0,MAX(0,Settings!$C$9-F302))</f>
        <v>0</v>
      </c>
      <c r="N302" s="10" t="str">
        <f aca="false">IF(A302="","",IF(I302="Not applicable","Not applicable",IF(I302="Accepted","Closed",IF(I302="Query raised",IF(K302="","Query open","Query answered"),IF(H302="",IF(M302&gt;0,"Overdue","Pending"),"Awaiting auditor")))))</f>
        <v/>
      </c>
    </row>
    <row r="303" customFormat="false" ht="15" hidden="false" customHeight="false" outlineLevel="0" collapsed="false">
      <c r="A303" s="19"/>
      <c r="B303" s="8"/>
      <c r="C303" s="8"/>
      <c r="D303" s="8"/>
      <c r="E303" s="17"/>
      <c r="F303" s="17"/>
      <c r="G303" s="8"/>
      <c r="H303" s="17"/>
      <c r="I303" s="8"/>
      <c r="J303" s="8"/>
      <c r="K303" s="17"/>
      <c r="L303" s="20" t="str">
        <f aca="false">IF(OR(A303="",E303=""),"",IF(H303="",Settings!$C$9,H303)-E303)</f>
        <v/>
      </c>
      <c r="M303" s="20" t="n">
        <f aca="false">IF(OR(A303="",F303="",H303&lt;&gt;"",I303="Not applicable"),0,MAX(0,Settings!$C$9-F303))</f>
        <v>0</v>
      </c>
      <c r="N303" s="10" t="str">
        <f aca="false">IF(A303="","",IF(I303="Not applicable","Not applicable",IF(I303="Accepted","Closed",IF(I303="Query raised",IF(K303="","Query open","Query answered"),IF(H303="",IF(M303&gt;0,"Overdue","Pending"),"Awaiting auditor")))))</f>
        <v/>
      </c>
    </row>
    <row r="304" customFormat="false" ht="15" hidden="false" customHeight="false" outlineLevel="0" collapsed="false">
      <c r="A304" s="19"/>
      <c r="B304" s="8"/>
      <c r="C304" s="8"/>
      <c r="D304" s="8"/>
      <c r="E304" s="17"/>
      <c r="F304" s="17"/>
      <c r="G304" s="8"/>
      <c r="H304" s="17"/>
      <c r="I304" s="8"/>
      <c r="J304" s="8"/>
      <c r="K304" s="17"/>
      <c r="L304" s="20" t="str">
        <f aca="false">IF(OR(A304="",E304=""),"",IF(H304="",Settings!$C$9,H304)-E304)</f>
        <v/>
      </c>
      <c r="M304" s="20" t="n">
        <f aca="false">IF(OR(A304="",F304="",H304&lt;&gt;"",I304="Not applicable"),0,MAX(0,Settings!$C$9-F304))</f>
        <v>0</v>
      </c>
      <c r="N304" s="10" t="str">
        <f aca="false">IF(A304="","",IF(I304="Not applicable","Not applicable",IF(I304="Accepted","Closed",IF(I304="Query raised",IF(K304="","Query open","Query answered"),IF(H304="",IF(M304&gt;0,"Overdue","Pending"),"Awaiting auditor")))))</f>
        <v/>
      </c>
    </row>
    <row r="305" customFormat="false" ht="15" hidden="false" customHeight="false" outlineLevel="0" collapsed="false">
      <c r="A305" s="19"/>
      <c r="B305" s="8"/>
      <c r="C305" s="8"/>
      <c r="D305" s="8"/>
      <c r="E305" s="17"/>
      <c r="F305" s="17"/>
      <c r="G305" s="8"/>
      <c r="H305" s="17"/>
      <c r="I305" s="8"/>
      <c r="J305" s="8"/>
      <c r="K305" s="17"/>
      <c r="L305" s="20" t="str">
        <f aca="false">IF(OR(A305="",E305=""),"",IF(H305="",Settings!$C$9,H305)-E305)</f>
        <v/>
      </c>
      <c r="M305" s="20" t="n">
        <f aca="false">IF(OR(A305="",F305="",H305&lt;&gt;"",I305="Not applicable"),0,MAX(0,Settings!$C$9-F305))</f>
        <v>0</v>
      </c>
      <c r="N305" s="10" t="str">
        <f aca="false">IF(A305="","",IF(I305="Not applicable","Not applicable",IF(I305="Accepted","Closed",IF(I305="Query raised",IF(K305="","Query open","Query answered"),IF(H305="",IF(M305&gt;0,"Overdue","Pending"),"Awaiting auditor")))))</f>
        <v/>
      </c>
    </row>
    <row r="306" customFormat="false" ht="15" hidden="false" customHeight="false" outlineLevel="0" collapsed="false">
      <c r="A306" s="19"/>
      <c r="B306" s="8"/>
      <c r="C306" s="8"/>
      <c r="D306" s="8"/>
      <c r="E306" s="17"/>
      <c r="F306" s="17"/>
      <c r="G306" s="8"/>
      <c r="H306" s="17"/>
      <c r="I306" s="8"/>
      <c r="J306" s="8"/>
      <c r="K306" s="17"/>
      <c r="L306" s="20" t="str">
        <f aca="false">IF(OR(A306="",E306=""),"",IF(H306="",Settings!$C$9,H306)-E306)</f>
        <v/>
      </c>
      <c r="M306" s="20" t="n">
        <f aca="false">IF(OR(A306="",F306="",H306&lt;&gt;"",I306="Not applicable"),0,MAX(0,Settings!$C$9-F306))</f>
        <v>0</v>
      </c>
      <c r="N306" s="10" t="str">
        <f aca="false">IF(A306="","",IF(I306="Not applicable","Not applicable",IF(I306="Accepted","Closed",IF(I306="Query raised",IF(K306="","Query open","Query answered"),IF(H306="",IF(M306&gt;0,"Overdue","Pending"),"Awaiting auditor")))))</f>
        <v/>
      </c>
    </row>
    <row r="307" customFormat="false" ht="15" hidden="false" customHeight="false" outlineLevel="0" collapsed="false">
      <c r="A307" s="19"/>
      <c r="B307" s="8"/>
      <c r="C307" s="8"/>
      <c r="D307" s="8"/>
      <c r="E307" s="17"/>
      <c r="F307" s="17"/>
      <c r="G307" s="8"/>
      <c r="H307" s="17"/>
      <c r="I307" s="8"/>
      <c r="J307" s="8"/>
      <c r="K307" s="17"/>
      <c r="L307" s="20" t="str">
        <f aca="false">IF(OR(A307="",E307=""),"",IF(H307="",Settings!$C$9,H307)-E307)</f>
        <v/>
      </c>
      <c r="M307" s="20" t="n">
        <f aca="false">IF(OR(A307="",F307="",H307&lt;&gt;"",I307="Not applicable"),0,MAX(0,Settings!$C$9-F307))</f>
        <v>0</v>
      </c>
      <c r="N307" s="10" t="str">
        <f aca="false">IF(A307="","",IF(I307="Not applicable","Not applicable",IF(I307="Accepted","Closed",IF(I307="Query raised",IF(K307="","Query open","Query answered"),IF(H307="",IF(M307&gt;0,"Overdue","Pending"),"Awaiting auditor")))))</f>
        <v/>
      </c>
    </row>
    <row r="308" customFormat="false" ht="15" hidden="false" customHeight="false" outlineLevel="0" collapsed="false">
      <c r="A308" s="19"/>
      <c r="B308" s="8"/>
      <c r="C308" s="8"/>
      <c r="D308" s="8"/>
      <c r="E308" s="17"/>
      <c r="F308" s="17"/>
      <c r="G308" s="8"/>
      <c r="H308" s="17"/>
      <c r="I308" s="8"/>
      <c r="J308" s="8"/>
      <c r="K308" s="17"/>
      <c r="L308" s="20" t="str">
        <f aca="false">IF(OR(A308="",E308=""),"",IF(H308="",Settings!$C$9,H308)-E308)</f>
        <v/>
      </c>
      <c r="M308" s="20" t="n">
        <f aca="false">IF(OR(A308="",F308="",H308&lt;&gt;"",I308="Not applicable"),0,MAX(0,Settings!$C$9-F308))</f>
        <v>0</v>
      </c>
      <c r="N308" s="10" t="str">
        <f aca="false">IF(A308="","",IF(I308="Not applicable","Not applicable",IF(I308="Accepted","Closed",IF(I308="Query raised",IF(K308="","Query open","Query answered"),IF(H308="",IF(M308&gt;0,"Overdue","Pending"),"Awaiting auditor")))))</f>
        <v/>
      </c>
    </row>
    <row r="309" customFormat="false" ht="15" hidden="false" customHeight="false" outlineLevel="0" collapsed="false">
      <c r="A309" s="19"/>
      <c r="B309" s="8"/>
      <c r="C309" s="8"/>
      <c r="D309" s="8"/>
      <c r="E309" s="17"/>
      <c r="F309" s="17"/>
      <c r="G309" s="8"/>
      <c r="H309" s="17"/>
      <c r="I309" s="8"/>
      <c r="J309" s="8"/>
      <c r="K309" s="17"/>
      <c r="L309" s="20" t="str">
        <f aca="false">IF(OR(A309="",E309=""),"",IF(H309="",Settings!$C$9,H309)-E309)</f>
        <v/>
      </c>
      <c r="M309" s="20" t="n">
        <f aca="false">IF(OR(A309="",F309="",H309&lt;&gt;"",I309="Not applicable"),0,MAX(0,Settings!$C$9-F309))</f>
        <v>0</v>
      </c>
      <c r="N309" s="10" t="str">
        <f aca="false">IF(A309="","",IF(I309="Not applicable","Not applicable",IF(I309="Accepted","Closed",IF(I309="Query raised",IF(K309="","Query open","Query answered"),IF(H309="",IF(M309&gt;0,"Overdue","Pending"),"Awaiting auditor")))))</f>
        <v/>
      </c>
    </row>
    <row r="310" customFormat="false" ht="15" hidden="false" customHeight="false" outlineLevel="0" collapsed="false">
      <c r="A310" s="19"/>
      <c r="B310" s="8"/>
      <c r="C310" s="8"/>
      <c r="D310" s="8"/>
      <c r="E310" s="17"/>
      <c r="F310" s="17"/>
      <c r="G310" s="8"/>
      <c r="H310" s="17"/>
      <c r="I310" s="8"/>
      <c r="J310" s="8"/>
      <c r="K310" s="17"/>
      <c r="L310" s="20" t="str">
        <f aca="false">IF(OR(A310="",E310=""),"",IF(H310="",Settings!$C$9,H310)-E310)</f>
        <v/>
      </c>
      <c r="M310" s="20" t="n">
        <f aca="false">IF(OR(A310="",F310="",H310&lt;&gt;"",I310="Not applicable"),0,MAX(0,Settings!$C$9-F310))</f>
        <v>0</v>
      </c>
      <c r="N310" s="10" t="str">
        <f aca="false">IF(A310="","",IF(I310="Not applicable","Not applicable",IF(I310="Accepted","Closed",IF(I310="Query raised",IF(K310="","Query open","Query answered"),IF(H310="",IF(M310&gt;0,"Overdue","Pending"),"Awaiting auditor")))))</f>
        <v/>
      </c>
    </row>
    <row r="311" customFormat="false" ht="15" hidden="false" customHeight="false" outlineLevel="0" collapsed="false">
      <c r="A311" s="19"/>
      <c r="B311" s="8"/>
      <c r="C311" s="8"/>
      <c r="D311" s="8"/>
      <c r="E311" s="17"/>
      <c r="F311" s="17"/>
      <c r="G311" s="8"/>
      <c r="H311" s="17"/>
      <c r="I311" s="8"/>
      <c r="J311" s="8"/>
      <c r="K311" s="17"/>
      <c r="L311" s="20" t="str">
        <f aca="false">IF(OR(A311="",E311=""),"",IF(H311="",Settings!$C$9,H311)-E311)</f>
        <v/>
      </c>
      <c r="M311" s="20" t="n">
        <f aca="false">IF(OR(A311="",F311="",H311&lt;&gt;"",I311="Not applicable"),0,MAX(0,Settings!$C$9-F311))</f>
        <v>0</v>
      </c>
      <c r="N311" s="10" t="str">
        <f aca="false">IF(A311="","",IF(I311="Not applicable","Not applicable",IF(I311="Accepted","Closed",IF(I311="Query raised",IF(K311="","Query open","Query answered"),IF(H311="",IF(M311&gt;0,"Overdue","Pending"),"Awaiting auditor")))))</f>
        <v/>
      </c>
    </row>
    <row r="312" customFormat="false" ht="15" hidden="false" customHeight="false" outlineLevel="0" collapsed="false">
      <c r="A312" s="19"/>
      <c r="B312" s="8"/>
      <c r="C312" s="8"/>
      <c r="D312" s="8"/>
      <c r="E312" s="17"/>
      <c r="F312" s="17"/>
      <c r="G312" s="8"/>
      <c r="H312" s="17"/>
      <c r="I312" s="8"/>
      <c r="J312" s="8"/>
      <c r="K312" s="17"/>
      <c r="L312" s="20" t="str">
        <f aca="false">IF(OR(A312="",E312=""),"",IF(H312="",Settings!$C$9,H312)-E312)</f>
        <v/>
      </c>
      <c r="M312" s="20" t="n">
        <f aca="false">IF(OR(A312="",F312="",H312&lt;&gt;"",I312="Not applicable"),0,MAX(0,Settings!$C$9-F312))</f>
        <v>0</v>
      </c>
      <c r="N312" s="10" t="str">
        <f aca="false">IF(A312="","",IF(I312="Not applicable","Not applicable",IF(I312="Accepted","Closed",IF(I312="Query raised",IF(K312="","Query open","Query answered"),IF(H312="",IF(M312&gt;0,"Overdue","Pending"),"Awaiting auditor")))))</f>
        <v/>
      </c>
    </row>
    <row r="313" customFormat="false" ht="15" hidden="false" customHeight="false" outlineLevel="0" collapsed="false">
      <c r="A313" s="19"/>
      <c r="B313" s="8"/>
      <c r="C313" s="8"/>
      <c r="D313" s="8"/>
      <c r="E313" s="17"/>
      <c r="F313" s="17"/>
      <c r="G313" s="8"/>
      <c r="H313" s="17"/>
      <c r="I313" s="8"/>
      <c r="J313" s="8"/>
      <c r="K313" s="17"/>
      <c r="L313" s="20" t="str">
        <f aca="false">IF(OR(A313="",E313=""),"",IF(H313="",Settings!$C$9,H313)-E313)</f>
        <v/>
      </c>
      <c r="M313" s="20" t="n">
        <f aca="false">IF(OR(A313="",F313="",H313&lt;&gt;"",I313="Not applicable"),0,MAX(0,Settings!$C$9-F313))</f>
        <v>0</v>
      </c>
      <c r="N313" s="10" t="str">
        <f aca="false">IF(A313="","",IF(I313="Not applicable","Not applicable",IF(I313="Accepted","Closed",IF(I313="Query raised",IF(K313="","Query open","Query answered"),IF(H313="",IF(M313&gt;0,"Overdue","Pending"),"Awaiting auditor")))))</f>
        <v/>
      </c>
    </row>
    <row r="314" customFormat="false" ht="15" hidden="false" customHeight="false" outlineLevel="0" collapsed="false">
      <c r="A314" s="19"/>
      <c r="B314" s="8"/>
      <c r="C314" s="8"/>
      <c r="D314" s="8"/>
      <c r="E314" s="17"/>
      <c r="F314" s="17"/>
      <c r="G314" s="8"/>
      <c r="H314" s="17"/>
      <c r="I314" s="8"/>
      <c r="J314" s="8"/>
      <c r="K314" s="17"/>
      <c r="L314" s="20" t="str">
        <f aca="false">IF(OR(A314="",E314=""),"",IF(H314="",Settings!$C$9,H314)-E314)</f>
        <v/>
      </c>
      <c r="M314" s="20" t="n">
        <f aca="false">IF(OR(A314="",F314="",H314&lt;&gt;"",I314="Not applicable"),0,MAX(0,Settings!$C$9-F314))</f>
        <v>0</v>
      </c>
      <c r="N314" s="10" t="str">
        <f aca="false">IF(A314="","",IF(I314="Not applicable","Not applicable",IF(I314="Accepted","Closed",IF(I314="Query raised",IF(K314="","Query open","Query answered"),IF(H314="",IF(M314&gt;0,"Overdue","Pending"),"Awaiting auditor")))))</f>
        <v/>
      </c>
    </row>
    <row r="315" customFormat="false" ht="15" hidden="false" customHeight="false" outlineLevel="0" collapsed="false">
      <c r="A315" s="19"/>
      <c r="B315" s="8"/>
      <c r="C315" s="8"/>
      <c r="D315" s="8"/>
      <c r="E315" s="17"/>
      <c r="F315" s="17"/>
      <c r="G315" s="8"/>
      <c r="H315" s="17"/>
      <c r="I315" s="8"/>
      <c r="J315" s="8"/>
      <c r="K315" s="17"/>
      <c r="L315" s="20" t="str">
        <f aca="false">IF(OR(A315="",E315=""),"",IF(H315="",Settings!$C$9,H315)-E315)</f>
        <v/>
      </c>
      <c r="M315" s="20" t="n">
        <f aca="false">IF(OR(A315="",F315="",H315&lt;&gt;"",I315="Not applicable"),0,MAX(0,Settings!$C$9-F315))</f>
        <v>0</v>
      </c>
      <c r="N315" s="10" t="str">
        <f aca="false">IF(A315="","",IF(I315="Not applicable","Not applicable",IF(I315="Accepted","Closed",IF(I315="Query raised",IF(K315="","Query open","Query answered"),IF(H315="",IF(M315&gt;0,"Overdue","Pending"),"Awaiting auditor")))))</f>
        <v/>
      </c>
    </row>
    <row r="316" customFormat="false" ht="15" hidden="false" customHeight="false" outlineLevel="0" collapsed="false">
      <c r="A316" s="19"/>
      <c r="B316" s="8"/>
      <c r="C316" s="8"/>
      <c r="D316" s="8"/>
      <c r="E316" s="17"/>
      <c r="F316" s="17"/>
      <c r="G316" s="8"/>
      <c r="H316" s="17"/>
      <c r="I316" s="8"/>
      <c r="J316" s="8"/>
      <c r="K316" s="17"/>
      <c r="L316" s="20" t="str">
        <f aca="false">IF(OR(A316="",E316=""),"",IF(H316="",Settings!$C$9,H316)-E316)</f>
        <v/>
      </c>
      <c r="M316" s="20" t="n">
        <f aca="false">IF(OR(A316="",F316="",H316&lt;&gt;"",I316="Not applicable"),0,MAX(0,Settings!$C$9-F316))</f>
        <v>0</v>
      </c>
      <c r="N316" s="10" t="str">
        <f aca="false">IF(A316="","",IF(I316="Not applicable","Not applicable",IF(I316="Accepted","Closed",IF(I316="Query raised",IF(K316="","Query open","Query answered"),IF(H316="",IF(M316&gt;0,"Overdue","Pending"),"Awaiting auditor")))))</f>
        <v/>
      </c>
    </row>
    <row r="317" customFormat="false" ht="15" hidden="false" customHeight="false" outlineLevel="0" collapsed="false">
      <c r="A317" s="19"/>
      <c r="B317" s="8"/>
      <c r="C317" s="8"/>
      <c r="D317" s="8"/>
      <c r="E317" s="17"/>
      <c r="F317" s="17"/>
      <c r="G317" s="8"/>
      <c r="H317" s="17"/>
      <c r="I317" s="8"/>
      <c r="J317" s="8"/>
      <c r="K317" s="17"/>
      <c r="L317" s="20" t="str">
        <f aca="false">IF(OR(A317="",E317=""),"",IF(H317="",Settings!$C$9,H317)-E317)</f>
        <v/>
      </c>
      <c r="M317" s="20" t="n">
        <f aca="false">IF(OR(A317="",F317="",H317&lt;&gt;"",I317="Not applicable"),0,MAX(0,Settings!$C$9-F317))</f>
        <v>0</v>
      </c>
      <c r="N317" s="10" t="str">
        <f aca="false">IF(A317="","",IF(I317="Not applicable","Not applicable",IF(I317="Accepted","Closed",IF(I317="Query raised",IF(K317="","Query open","Query answered"),IF(H317="",IF(M317&gt;0,"Overdue","Pending"),"Awaiting auditor")))))</f>
        <v/>
      </c>
    </row>
    <row r="318" customFormat="false" ht="15" hidden="false" customHeight="false" outlineLevel="0" collapsed="false">
      <c r="A318" s="19"/>
      <c r="B318" s="8"/>
      <c r="C318" s="8"/>
      <c r="D318" s="8"/>
      <c r="E318" s="17"/>
      <c r="F318" s="17"/>
      <c r="G318" s="8"/>
      <c r="H318" s="17"/>
      <c r="I318" s="8"/>
      <c r="J318" s="8"/>
      <c r="K318" s="17"/>
      <c r="L318" s="20" t="str">
        <f aca="false">IF(OR(A318="",E318=""),"",IF(H318="",Settings!$C$9,H318)-E318)</f>
        <v/>
      </c>
      <c r="M318" s="20" t="n">
        <f aca="false">IF(OR(A318="",F318="",H318&lt;&gt;"",I318="Not applicable"),0,MAX(0,Settings!$C$9-F318))</f>
        <v>0</v>
      </c>
      <c r="N318" s="10" t="str">
        <f aca="false">IF(A318="","",IF(I318="Not applicable","Not applicable",IF(I318="Accepted","Closed",IF(I318="Query raised",IF(K318="","Query open","Query answered"),IF(H318="",IF(M318&gt;0,"Overdue","Pending"),"Awaiting auditor")))))</f>
        <v/>
      </c>
    </row>
    <row r="319" customFormat="false" ht="15" hidden="false" customHeight="false" outlineLevel="0" collapsed="false">
      <c r="A319" s="19"/>
      <c r="B319" s="8"/>
      <c r="C319" s="8"/>
      <c r="D319" s="8"/>
      <c r="E319" s="17"/>
      <c r="F319" s="17"/>
      <c r="G319" s="8"/>
      <c r="H319" s="17"/>
      <c r="I319" s="8"/>
      <c r="J319" s="8"/>
      <c r="K319" s="17"/>
      <c r="L319" s="20" t="str">
        <f aca="false">IF(OR(A319="",E319=""),"",IF(H319="",Settings!$C$9,H319)-E319)</f>
        <v/>
      </c>
      <c r="M319" s="20" t="n">
        <f aca="false">IF(OR(A319="",F319="",H319&lt;&gt;"",I319="Not applicable"),0,MAX(0,Settings!$C$9-F319))</f>
        <v>0</v>
      </c>
      <c r="N319" s="10" t="str">
        <f aca="false">IF(A319="","",IF(I319="Not applicable","Not applicable",IF(I319="Accepted","Closed",IF(I319="Query raised",IF(K319="","Query open","Query answered"),IF(H319="",IF(M319&gt;0,"Overdue","Pending"),"Awaiting auditor")))))</f>
        <v/>
      </c>
    </row>
    <row r="320" customFormat="false" ht="15" hidden="false" customHeight="false" outlineLevel="0" collapsed="false">
      <c r="A320" s="19"/>
      <c r="B320" s="8"/>
      <c r="C320" s="8"/>
      <c r="D320" s="8"/>
      <c r="E320" s="17"/>
      <c r="F320" s="17"/>
      <c r="G320" s="8"/>
      <c r="H320" s="17"/>
      <c r="I320" s="8"/>
      <c r="J320" s="8"/>
      <c r="K320" s="17"/>
      <c r="L320" s="20" t="str">
        <f aca="false">IF(OR(A320="",E320=""),"",IF(H320="",Settings!$C$9,H320)-E320)</f>
        <v/>
      </c>
      <c r="M320" s="20" t="n">
        <f aca="false">IF(OR(A320="",F320="",H320&lt;&gt;"",I320="Not applicable"),0,MAX(0,Settings!$C$9-F320))</f>
        <v>0</v>
      </c>
      <c r="N320" s="10" t="str">
        <f aca="false">IF(A320="","",IF(I320="Not applicable","Not applicable",IF(I320="Accepted","Closed",IF(I320="Query raised",IF(K320="","Query open","Query answered"),IF(H320="",IF(M320&gt;0,"Overdue","Pending"),"Awaiting auditor")))))</f>
        <v/>
      </c>
    </row>
    <row r="321" customFormat="false" ht="15" hidden="false" customHeight="false" outlineLevel="0" collapsed="false">
      <c r="A321" s="19"/>
      <c r="B321" s="8"/>
      <c r="C321" s="8"/>
      <c r="D321" s="8"/>
      <c r="E321" s="17"/>
      <c r="F321" s="17"/>
      <c r="G321" s="8"/>
      <c r="H321" s="17"/>
      <c r="I321" s="8"/>
      <c r="J321" s="8"/>
      <c r="K321" s="17"/>
      <c r="L321" s="20" t="str">
        <f aca="false">IF(OR(A321="",E321=""),"",IF(H321="",Settings!$C$9,H321)-E321)</f>
        <v/>
      </c>
      <c r="M321" s="20" t="n">
        <f aca="false">IF(OR(A321="",F321="",H321&lt;&gt;"",I321="Not applicable"),0,MAX(0,Settings!$C$9-F321))</f>
        <v>0</v>
      </c>
      <c r="N321" s="10" t="str">
        <f aca="false">IF(A321="","",IF(I321="Not applicable","Not applicable",IF(I321="Accepted","Closed",IF(I321="Query raised",IF(K321="","Query open","Query answered"),IF(H321="",IF(M321&gt;0,"Overdue","Pending"),"Awaiting auditor")))))</f>
        <v/>
      </c>
    </row>
    <row r="322" customFormat="false" ht="15" hidden="false" customHeight="false" outlineLevel="0" collapsed="false">
      <c r="A322" s="19"/>
      <c r="B322" s="8"/>
      <c r="C322" s="8"/>
      <c r="D322" s="8"/>
      <c r="E322" s="17"/>
      <c r="F322" s="17"/>
      <c r="G322" s="8"/>
      <c r="H322" s="17"/>
      <c r="I322" s="8"/>
      <c r="J322" s="8"/>
      <c r="K322" s="17"/>
      <c r="L322" s="20" t="str">
        <f aca="false">IF(OR(A322="",E322=""),"",IF(H322="",Settings!$C$9,H322)-E322)</f>
        <v/>
      </c>
      <c r="M322" s="20" t="n">
        <f aca="false">IF(OR(A322="",F322="",H322&lt;&gt;"",I322="Not applicable"),0,MAX(0,Settings!$C$9-F322))</f>
        <v>0</v>
      </c>
      <c r="N322" s="10" t="str">
        <f aca="false">IF(A322="","",IF(I322="Not applicable","Not applicable",IF(I322="Accepted","Closed",IF(I322="Query raised",IF(K322="","Query open","Query answered"),IF(H322="",IF(M322&gt;0,"Overdue","Pending"),"Awaiting auditor")))))</f>
        <v/>
      </c>
    </row>
    <row r="323" customFormat="false" ht="15" hidden="false" customHeight="false" outlineLevel="0" collapsed="false">
      <c r="A323" s="19"/>
      <c r="B323" s="8"/>
      <c r="C323" s="8"/>
      <c r="D323" s="8"/>
      <c r="E323" s="17"/>
      <c r="F323" s="17"/>
      <c r="G323" s="8"/>
      <c r="H323" s="17"/>
      <c r="I323" s="8"/>
      <c r="J323" s="8"/>
      <c r="K323" s="17"/>
      <c r="L323" s="20" t="str">
        <f aca="false">IF(OR(A323="",E323=""),"",IF(H323="",Settings!$C$9,H323)-E323)</f>
        <v/>
      </c>
      <c r="M323" s="20" t="n">
        <f aca="false">IF(OR(A323="",F323="",H323&lt;&gt;"",I323="Not applicable"),0,MAX(0,Settings!$C$9-F323))</f>
        <v>0</v>
      </c>
      <c r="N323" s="10" t="str">
        <f aca="false">IF(A323="","",IF(I323="Not applicable","Not applicable",IF(I323="Accepted","Closed",IF(I323="Query raised",IF(K323="","Query open","Query answered"),IF(H323="",IF(M323&gt;0,"Overdue","Pending"),"Awaiting auditor")))))</f>
        <v/>
      </c>
    </row>
    <row r="324" customFormat="false" ht="15" hidden="false" customHeight="false" outlineLevel="0" collapsed="false">
      <c r="A324" s="19"/>
      <c r="B324" s="8"/>
      <c r="C324" s="8"/>
      <c r="D324" s="8"/>
      <c r="E324" s="17"/>
      <c r="F324" s="17"/>
      <c r="G324" s="8"/>
      <c r="H324" s="17"/>
      <c r="I324" s="8"/>
      <c r="J324" s="8"/>
      <c r="K324" s="17"/>
      <c r="L324" s="20" t="str">
        <f aca="false">IF(OR(A324="",E324=""),"",IF(H324="",Settings!$C$9,H324)-E324)</f>
        <v/>
      </c>
      <c r="M324" s="20" t="n">
        <f aca="false">IF(OR(A324="",F324="",H324&lt;&gt;"",I324="Not applicable"),0,MAX(0,Settings!$C$9-F324))</f>
        <v>0</v>
      </c>
      <c r="N324" s="10" t="str">
        <f aca="false">IF(A324="","",IF(I324="Not applicable","Not applicable",IF(I324="Accepted","Closed",IF(I324="Query raised",IF(K324="","Query open","Query answered"),IF(H324="",IF(M324&gt;0,"Overdue","Pending"),"Awaiting auditor")))))</f>
        <v/>
      </c>
    </row>
    <row r="325" customFormat="false" ht="15" hidden="false" customHeight="false" outlineLevel="0" collapsed="false">
      <c r="A325" s="19"/>
      <c r="B325" s="8"/>
      <c r="C325" s="8"/>
      <c r="D325" s="8"/>
      <c r="E325" s="17"/>
      <c r="F325" s="17"/>
      <c r="G325" s="8"/>
      <c r="H325" s="17"/>
      <c r="I325" s="8"/>
      <c r="J325" s="8"/>
      <c r="K325" s="17"/>
      <c r="L325" s="20" t="str">
        <f aca="false">IF(OR(A325="",E325=""),"",IF(H325="",Settings!$C$9,H325)-E325)</f>
        <v/>
      </c>
      <c r="M325" s="20" t="n">
        <f aca="false">IF(OR(A325="",F325="",H325&lt;&gt;"",I325="Not applicable"),0,MAX(0,Settings!$C$9-F325))</f>
        <v>0</v>
      </c>
      <c r="N325" s="10" t="str">
        <f aca="false">IF(A325="","",IF(I325="Not applicable","Not applicable",IF(I325="Accepted","Closed",IF(I325="Query raised",IF(K325="","Query open","Query answered"),IF(H325="",IF(M325&gt;0,"Overdue","Pending"),"Awaiting auditor")))))</f>
        <v/>
      </c>
    </row>
    <row r="326" customFormat="false" ht="15" hidden="false" customHeight="false" outlineLevel="0" collapsed="false">
      <c r="A326" s="19"/>
      <c r="B326" s="8"/>
      <c r="C326" s="8"/>
      <c r="D326" s="8"/>
      <c r="E326" s="17"/>
      <c r="F326" s="17"/>
      <c r="G326" s="8"/>
      <c r="H326" s="17"/>
      <c r="I326" s="8"/>
      <c r="J326" s="8"/>
      <c r="K326" s="17"/>
      <c r="L326" s="20" t="str">
        <f aca="false">IF(OR(A326="",E326=""),"",IF(H326="",Settings!$C$9,H326)-E326)</f>
        <v/>
      </c>
      <c r="M326" s="20" t="n">
        <f aca="false">IF(OR(A326="",F326="",H326&lt;&gt;"",I326="Not applicable"),0,MAX(0,Settings!$C$9-F326))</f>
        <v>0</v>
      </c>
      <c r="N326" s="10" t="str">
        <f aca="false">IF(A326="","",IF(I326="Not applicable","Not applicable",IF(I326="Accepted","Closed",IF(I326="Query raised",IF(K326="","Query open","Query answered"),IF(H326="",IF(M326&gt;0,"Overdue","Pending"),"Awaiting auditor")))))</f>
        <v/>
      </c>
    </row>
    <row r="327" customFormat="false" ht="15" hidden="false" customHeight="false" outlineLevel="0" collapsed="false">
      <c r="A327" s="19"/>
      <c r="B327" s="8"/>
      <c r="C327" s="8"/>
      <c r="D327" s="8"/>
      <c r="E327" s="17"/>
      <c r="F327" s="17"/>
      <c r="G327" s="8"/>
      <c r="H327" s="17"/>
      <c r="I327" s="8"/>
      <c r="J327" s="8"/>
      <c r="K327" s="17"/>
      <c r="L327" s="20" t="str">
        <f aca="false">IF(OR(A327="",E327=""),"",IF(H327="",Settings!$C$9,H327)-E327)</f>
        <v/>
      </c>
      <c r="M327" s="20" t="n">
        <f aca="false">IF(OR(A327="",F327="",H327&lt;&gt;"",I327="Not applicable"),0,MAX(0,Settings!$C$9-F327))</f>
        <v>0</v>
      </c>
      <c r="N327" s="10" t="str">
        <f aca="false">IF(A327="","",IF(I327="Not applicable","Not applicable",IF(I327="Accepted","Closed",IF(I327="Query raised",IF(K327="","Query open","Query answered"),IF(H327="",IF(M327&gt;0,"Overdue","Pending"),"Awaiting auditor")))))</f>
        <v/>
      </c>
    </row>
    <row r="328" customFormat="false" ht="15" hidden="false" customHeight="false" outlineLevel="0" collapsed="false">
      <c r="A328" s="19"/>
      <c r="B328" s="8"/>
      <c r="C328" s="8"/>
      <c r="D328" s="8"/>
      <c r="E328" s="17"/>
      <c r="F328" s="17"/>
      <c r="G328" s="8"/>
      <c r="H328" s="17"/>
      <c r="I328" s="8"/>
      <c r="J328" s="8"/>
      <c r="K328" s="17"/>
      <c r="L328" s="20" t="str">
        <f aca="false">IF(OR(A328="",E328=""),"",IF(H328="",Settings!$C$9,H328)-E328)</f>
        <v/>
      </c>
      <c r="M328" s="20" t="n">
        <f aca="false">IF(OR(A328="",F328="",H328&lt;&gt;"",I328="Not applicable"),0,MAX(0,Settings!$C$9-F328))</f>
        <v>0</v>
      </c>
      <c r="N328" s="10" t="str">
        <f aca="false">IF(A328="","",IF(I328="Not applicable","Not applicable",IF(I328="Accepted","Closed",IF(I328="Query raised",IF(K328="","Query open","Query answered"),IF(H328="",IF(M328&gt;0,"Overdue","Pending"),"Awaiting auditor")))))</f>
        <v/>
      </c>
    </row>
    <row r="329" customFormat="false" ht="15" hidden="false" customHeight="false" outlineLevel="0" collapsed="false">
      <c r="A329" s="19"/>
      <c r="B329" s="8"/>
      <c r="C329" s="8"/>
      <c r="D329" s="8"/>
      <c r="E329" s="17"/>
      <c r="F329" s="17"/>
      <c r="G329" s="8"/>
      <c r="H329" s="17"/>
      <c r="I329" s="8"/>
      <c r="J329" s="8"/>
      <c r="K329" s="17"/>
      <c r="L329" s="20" t="str">
        <f aca="false">IF(OR(A329="",E329=""),"",IF(H329="",Settings!$C$9,H329)-E329)</f>
        <v/>
      </c>
      <c r="M329" s="20" t="n">
        <f aca="false">IF(OR(A329="",F329="",H329&lt;&gt;"",I329="Not applicable"),0,MAX(0,Settings!$C$9-F329))</f>
        <v>0</v>
      </c>
      <c r="N329" s="10" t="str">
        <f aca="false">IF(A329="","",IF(I329="Not applicable","Not applicable",IF(I329="Accepted","Closed",IF(I329="Query raised",IF(K329="","Query open","Query answered"),IF(H329="",IF(M329&gt;0,"Overdue","Pending"),"Awaiting auditor")))))</f>
        <v/>
      </c>
    </row>
    <row r="330" customFormat="false" ht="15" hidden="false" customHeight="false" outlineLevel="0" collapsed="false">
      <c r="A330" s="19"/>
      <c r="B330" s="8"/>
      <c r="C330" s="8"/>
      <c r="D330" s="8"/>
      <c r="E330" s="17"/>
      <c r="F330" s="17"/>
      <c r="G330" s="8"/>
      <c r="H330" s="17"/>
      <c r="I330" s="8"/>
      <c r="J330" s="8"/>
      <c r="K330" s="17"/>
      <c r="L330" s="20" t="str">
        <f aca="false">IF(OR(A330="",E330=""),"",IF(H330="",Settings!$C$9,H330)-E330)</f>
        <v/>
      </c>
      <c r="M330" s="20" t="n">
        <f aca="false">IF(OR(A330="",F330="",H330&lt;&gt;"",I330="Not applicable"),0,MAX(0,Settings!$C$9-F330))</f>
        <v>0</v>
      </c>
      <c r="N330" s="10" t="str">
        <f aca="false">IF(A330="","",IF(I330="Not applicable","Not applicable",IF(I330="Accepted","Closed",IF(I330="Query raised",IF(K330="","Query open","Query answered"),IF(H330="",IF(M330&gt;0,"Overdue","Pending"),"Awaiting auditor")))))</f>
        <v/>
      </c>
    </row>
    <row r="331" customFormat="false" ht="15" hidden="false" customHeight="false" outlineLevel="0" collapsed="false">
      <c r="A331" s="19"/>
      <c r="B331" s="8"/>
      <c r="C331" s="8"/>
      <c r="D331" s="8"/>
      <c r="E331" s="17"/>
      <c r="F331" s="17"/>
      <c r="G331" s="8"/>
      <c r="H331" s="17"/>
      <c r="I331" s="8"/>
      <c r="J331" s="8"/>
      <c r="K331" s="17"/>
      <c r="L331" s="20" t="str">
        <f aca="false">IF(OR(A331="",E331=""),"",IF(H331="",Settings!$C$9,H331)-E331)</f>
        <v/>
      </c>
      <c r="M331" s="20" t="n">
        <f aca="false">IF(OR(A331="",F331="",H331&lt;&gt;"",I331="Not applicable"),0,MAX(0,Settings!$C$9-F331))</f>
        <v>0</v>
      </c>
      <c r="N331" s="10" t="str">
        <f aca="false">IF(A331="","",IF(I331="Not applicable","Not applicable",IF(I331="Accepted","Closed",IF(I331="Query raised",IF(K331="","Query open","Query answered"),IF(H331="",IF(M331&gt;0,"Overdue","Pending"),"Awaiting auditor")))))</f>
        <v/>
      </c>
    </row>
    <row r="332" customFormat="false" ht="15" hidden="false" customHeight="false" outlineLevel="0" collapsed="false">
      <c r="A332" s="19"/>
      <c r="B332" s="8"/>
      <c r="C332" s="8"/>
      <c r="D332" s="8"/>
      <c r="E332" s="17"/>
      <c r="F332" s="17"/>
      <c r="G332" s="8"/>
      <c r="H332" s="17"/>
      <c r="I332" s="8"/>
      <c r="J332" s="8"/>
      <c r="K332" s="17"/>
      <c r="L332" s="20" t="str">
        <f aca="false">IF(OR(A332="",E332=""),"",IF(H332="",Settings!$C$9,H332)-E332)</f>
        <v/>
      </c>
      <c r="M332" s="20" t="n">
        <f aca="false">IF(OR(A332="",F332="",H332&lt;&gt;"",I332="Not applicable"),0,MAX(0,Settings!$C$9-F332))</f>
        <v>0</v>
      </c>
      <c r="N332" s="10" t="str">
        <f aca="false">IF(A332="","",IF(I332="Not applicable","Not applicable",IF(I332="Accepted","Closed",IF(I332="Query raised",IF(K332="","Query open","Query answered"),IF(H332="",IF(M332&gt;0,"Overdue","Pending"),"Awaiting auditor")))))</f>
        <v/>
      </c>
    </row>
    <row r="333" customFormat="false" ht="15" hidden="false" customHeight="false" outlineLevel="0" collapsed="false">
      <c r="A333" s="19"/>
      <c r="B333" s="8"/>
      <c r="C333" s="8"/>
      <c r="D333" s="8"/>
      <c r="E333" s="17"/>
      <c r="F333" s="17"/>
      <c r="G333" s="8"/>
      <c r="H333" s="17"/>
      <c r="I333" s="8"/>
      <c r="J333" s="8"/>
      <c r="K333" s="17"/>
      <c r="L333" s="20" t="str">
        <f aca="false">IF(OR(A333="",E333=""),"",IF(H333="",Settings!$C$9,H333)-E333)</f>
        <v/>
      </c>
      <c r="M333" s="20" t="n">
        <f aca="false">IF(OR(A333="",F333="",H333&lt;&gt;"",I333="Not applicable"),0,MAX(0,Settings!$C$9-F333))</f>
        <v>0</v>
      </c>
      <c r="N333" s="10" t="str">
        <f aca="false">IF(A333="","",IF(I333="Not applicable","Not applicable",IF(I333="Accepted","Closed",IF(I333="Query raised",IF(K333="","Query open","Query answered"),IF(H333="",IF(M333&gt;0,"Overdue","Pending"),"Awaiting auditor")))))</f>
        <v/>
      </c>
    </row>
    <row r="334" customFormat="false" ht="15" hidden="false" customHeight="false" outlineLevel="0" collapsed="false">
      <c r="A334" s="19"/>
      <c r="B334" s="8"/>
      <c r="C334" s="8"/>
      <c r="D334" s="8"/>
      <c r="E334" s="17"/>
      <c r="F334" s="17"/>
      <c r="G334" s="8"/>
      <c r="H334" s="17"/>
      <c r="I334" s="8"/>
      <c r="J334" s="8"/>
      <c r="K334" s="17"/>
      <c r="L334" s="20" t="str">
        <f aca="false">IF(OR(A334="",E334=""),"",IF(H334="",Settings!$C$9,H334)-E334)</f>
        <v/>
      </c>
      <c r="M334" s="20" t="n">
        <f aca="false">IF(OR(A334="",F334="",H334&lt;&gt;"",I334="Not applicable"),0,MAX(0,Settings!$C$9-F334))</f>
        <v>0</v>
      </c>
      <c r="N334" s="10" t="str">
        <f aca="false">IF(A334="","",IF(I334="Not applicable","Not applicable",IF(I334="Accepted","Closed",IF(I334="Query raised",IF(K334="","Query open","Query answered"),IF(H334="",IF(M334&gt;0,"Overdue","Pending"),"Awaiting auditor")))))</f>
        <v/>
      </c>
    </row>
    <row r="335" customFormat="false" ht="15" hidden="false" customHeight="false" outlineLevel="0" collapsed="false">
      <c r="A335" s="19"/>
      <c r="B335" s="8"/>
      <c r="C335" s="8"/>
      <c r="D335" s="8"/>
      <c r="E335" s="17"/>
      <c r="F335" s="17"/>
      <c r="G335" s="8"/>
      <c r="H335" s="17"/>
      <c r="I335" s="8"/>
      <c r="J335" s="8"/>
      <c r="K335" s="17"/>
      <c r="L335" s="20" t="str">
        <f aca="false">IF(OR(A335="",E335=""),"",IF(H335="",Settings!$C$9,H335)-E335)</f>
        <v/>
      </c>
      <c r="M335" s="20" t="n">
        <f aca="false">IF(OR(A335="",F335="",H335&lt;&gt;"",I335="Not applicable"),0,MAX(0,Settings!$C$9-F335))</f>
        <v>0</v>
      </c>
      <c r="N335" s="10" t="str">
        <f aca="false">IF(A335="","",IF(I335="Not applicable","Not applicable",IF(I335="Accepted","Closed",IF(I335="Query raised",IF(K335="","Query open","Query answered"),IF(H335="",IF(M335&gt;0,"Overdue","Pending"),"Awaiting auditor")))))</f>
        <v/>
      </c>
    </row>
    <row r="336" customFormat="false" ht="15" hidden="false" customHeight="false" outlineLevel="0" collapsed="false">
      <c r="A336" s="19"/>
      <c r="B336" s="8"/>
      <c r="C336" s="8"/>
      <c r="D336" s="8"/>
      <c r="E336" s="17"/>
      <c r="F336" s="17"/>
      <c r="G336" s="8"/>
      <c r="H336" s="17"/>
      <c r="I336" s="8"/>
      <c r="J336" s="8"/>
      <c r="K336" s="17"/>
      <c r="L336" s="20" t="str">
        <f aca="false">IF(OR(A336="",E336=""),"",IF(H336="",Settings!$C$9,H336)-E336)</f>
        <v/>
      </c>
      <c r="M336" s="20" t="n">
        <f aca="false">IF(OR(A336="",F336="",H336&lt;&gt;"",I336="Not applicable"),0,MAX(0,Settings!$C$9-F336))</f>
        <v>0</v>
      </c>
      <c r="N336" s="10" t="str">
        <f aca="false">IF(A336="","",IF(I336="Not applicable","Not applicable",IF(I336="Accepted","Closed",IF(I336="Query raised",IF(K336="","Query open","Query answered"),IF(H336="",IF(M336&gt;0,"Overdue","Pending"),"Awaiting auditor")))))</f>
        <v/>
      </c>
    </row>
    <row r="337" customFormat="false" ht="15" hidden="false" customHeight="false" outlineLevel="0" collapsed="false">
      <c r="A337" s="19"/>
      <c r="B337" s="8"/>
      <c r="C337" s="8"/>
      <c r="D337" s="8"/>
      <c r="E337" s="17"/>
      <c r="F337" s="17"/>
      <c r="G337" s="8"/>
      <c r="H337" s="17"/>
      <c r="I337" s="8"/>
      <c r="J337" s="8"/>
      <c r="K337" s="17"/>
      <c r="L337" s="20" t="str">
        <f aca="false">IF(OR(A337="",E337=""),"",IF(H337="",Settings!$C$9,H337)-E337)</f>
        <v/>
      </c>
      <c r="M337" s="20" t="n">
        <f aca="false">IF(OR(A337="",F337="",H337&lt;&gt;"",I337="Not applicable"),0,MAX(0,Settings!$C$9-F337))</f>
        <v>0</v>
      </c>
      <c r="N337" s="10" t="str">
        <f aca="false">IF(A337="","",IF(I337="Not applicable","Not applicable",IF(I337="Accepted","Closed",IF(I337="Query raised",IF(K337="","Query open","Query answered"),IF(H337="",IF(M337&gt;0,"Overdue","Pending"),"Awaiting auditor")))))</f>
        <v/>
      </c>
    </row>
    <row r="338" customFormat="false" ht="15" hidden="false" customHeight="false" outlineLevel="0" collapsed="false">
      <c r="A338" s="19"/>
      <c r="B338" s="8"/>
      <c r="C338" s="8"/>
      <c r="D338" s="8"/>
      <c r="E338" s="17"/>
      <c r="F338" s="17"/>
      <c r="G338" s="8"/>
      <c r="H338" s="17"/>
      <c r="I338" s="8"/>
      <c r="J338" s="8"/>
      <c r="K338" s="17"/>
      <c r="L338" s="20" t="str">
        <f aca="false">IF(OR(A338="",E338=""),"",IF(H338="",Settings!$C$9,H338)-E338)</f>
        <v/>
      </c>
      <c r="M338" s="20" t="n">
        <f aca="false">IF(OR(A338="",F338="",H338&lt;&gt;"",I338="Not applicable"),0,MAX(0,Settings!$C$9-F338))</f>
        <v>0</v>
      </c>
      <c r="N338" s="10" t="str">
        <f aca="false">IF(A338="","",IF(I338="Not applicable","Not applicable",IF(I338="Accepted","Closed",IF(I338="Query raised",IF(K338="","Query open","Query answered"),IF(H338="",IF(M338&gt;0,"Overdue","Pending"),"Awaiting auditor")))))</f>
        <v/>
      </c>
    </row>
    <row r="339" customFormat="false" ht="15" hidden="false" customHeight="false" outlineLevel="0" collapsed="false">
      <c r="A339" s="19"/>
      <c r="B339" s="8"/>
      <c r="C339" s="8"/>
      <c r="D339" s="8"/>
      <c r="E339" s="17"/>
      <c r="F339" s="17"/>
      <c r="G339" s="8"/>
      <c r="H339" s="17"/>
      <c r="I339" s="8"/>
      <c r="J339" s="8"/>
      <c r="K339" s="17"/>
      <c r="L339" s="20" t="str">
        <f aca="false">IF(OR(A339="",E339=""),"",IF(H339="",Settings!$C$9,H339)-E339)</f>
        <v/>
      </c>
      <c r="M339" s="20" t="n">
        <f aca="false">IF(OR(A339="",F339="",H339&lt;&gt;"",I339="Not applicable"),0,MAX(0,Settings!$C$9-F339))</f>
        <v>0</v>
      </c>
      <c r="N339" s="10" t="str">
        <f aca="false">IF(A339="","",IF(I339="Not applicable","Not applicable",IF(I339="Accepted","Closed",IF(I339="Query raised",IF(K339="","Query open","Query answered"),IF(H339="",IF(M339&gt;0,"Overdue","Pending"),"Awaiting auditor")))))</f>
        <v/>
      </c>
    </row>
    <row r="340" customFormat="false" ht="15" hidden="false" customHeight="false" outlineLevel="0" collapsed="false">
      <c r="A340" s="19"/>
      <c r="B340" s="8"/>
      <c r="C340" s="8"/>
      <c r="D340" s="8"/>
      <c r="E340" s="17"/>
      <c r="F340" s="17"/>
      <c r="G340" s="8"/>
      <c r="H340" s="17"/>
      <c r="I340" s="8"/>
      <c r="J340" s="8"/>
      <c r="K340" s="17"/>
      <c r="L340" s="20" t="str">
        <f aca="false">IF(OR(A340="",E340=""),"",IF(H340="",Settings!$C$9,H340)-E340)</f>
        <v/>
      </c>
      <c r="M340" s="20" t="n">
        <f aca="false">IF(OR(A340="",F340="",H340&lt;&gt;"",I340="Not applicable"),0,MAX(0,Settings!$C$9-F340))</f>
        <v>0</v>
      </c>
      <c r="N340" s="10" t="str">
        <f aca="false">IF(A340="","",IF(I340="Not applicable","Not applicable",IF(I340="Accepted","Closed",IF(I340="Query raised",IF(K340="","Query open","Query answered"),IF(H340="",IF(M340&gt;0,"Overdue","Pending"),"Awaiting auditor")))))</f>
        <v/>
      </c>
    </row>
    <row r="341" customFormat="false" ht="15" hidden="false" customHeight="false" outlineLevel="0" collapsed="false">
      <c r="A341" s="19"/>
      <c r="B341" s="8"/>
      <c r="C341" s="8"/>
      <c r="D341" s="8"/>
      <c r="E341" s="17"/>
      <c r="F341" s="17"/>
      <c r="G341" s="8"/>
      <c r="H341" s="17"/>
      <c r="I341" s="8"/>
      <c r="J341" s="8"/>
      <c r="K341" s="17"/>
      <c r="L341" s="20" t="str">
        <f aca="false">IF(OR(A341="",E341=""),"",IF(H341="",Settings!$C$9,H341)-E341)</f>
        <v/>
      </c>
      <c r="M341" s="20" t="n">
        <f aca="false">IF(OR(A341="",F341="",H341&lt;&gt;"",I341="Not applicable"),0,MAX(0,Settings!$C$9-F341))</f>
        <v>0</v>
      </c>
      <c r="N341" s="10" t="str">
        <f aca="false">IF(A341="","",IF(I341="Not applicable","Not applicable",IF(I341="Accepted","Closed",IF(I341="Query raised",IF(K341="","Query open","Query answered"),IF(H341="",IF(M341&gt;0,"Overdue","Pending"),"Awaiting auditor")))))</f>
        <v/>
      </c>
    </row>
    <row r="342" customFormat="false" ht="15" hidden="false" customHeight="false" outlineLevel="0" collapsed="false">
      <c r="A342" s="19"/>
      <c r="B342" s="8"/>
      <c r="C342" s="8"/>
      <c r="D342" s="8"/>
      <c r="E342" s="17"/>
      <c r="F342" s="17"/>
      <c r="G342" s="8"/>
      <c r="H342" s="17"/>
      <c r="I342" s="8"/>
      <c r="J342" s="8"/>
      <c r="K342" s="17"/>
      <c r="L342" s="20" t="str">
        <f aca="false">IF(OR(A342="",E342=""),"",IF(H342="",Settings!$C$9,H342)-E342)</f>
        <v/>
      </c>
      <c r="M342" s="20" t="n">
        <f aca="false">IF(OR(A342="",F342="",H342&lt;&gt;"",I342="Not applicable"),0,MAX(0,Settings!$C$9-F342))</f>
        <v>0</v>
      </c>
      <c r="N342" s="10" t="str">
        <f aca="false">IF(A342="","",IF(I342="Not applicable","Not applicable",IF(I342="Accepted","Closed",IF(I342="Query raised",IF(K342="","Query open","Query answered"),IF(H342="",IF(M342&gt;0,"Overdue","Pending"),"Awaiting auditor")))))</f>
        <v/>
      </c>
    </row>
    <row r="343" customFormat="false" ht="15" hidden="false" customHeight="false" outlineLevel="0" collapsed="false">
      <c r="A343" s="19"/>
      <c r="B343" s="8"/>
      <c r="C343" s="8"/>
      <c r="D343" s="8"/>
      <c r="E343" s="17"/>
      <c r="F343" s="17"/>
      <c r="G343" s="8"/>
      <c r="H343" s="17"/>
      <c r="I343" s="8"/>
      <c r="J343" s="8"/>
      <c r="K343" s="17"/>
      <c r="L343" s="20" t="str">
        <f aca="false">IF(OR(A343="",E343=""),"",IF(H343="",Settings!$C$9,H343)-E343)</f>
        <v/>
      </c>
      <c r="M343" s="20" t="n">
        <f aca="false">IF(OR(A343="",F343="",H343&lt;&gt;"",I343="Not applicable"),0,MAX(0,Settings!$C$9-F343))</f>
        <v>0</v>
      </c>
      <c r="N343" s="10" t="str">
        <f aca="false">IF(A343="","",IF(I343="Not applicable","Not applicable",IF(I343="Accepted","Closed",IF(I343="Query raised",IF(K343="","Query open","Query answered"),IF(H343="",IF(M343&gt;0,"Overdue","Pending"),"Awaiting auditor")))))</f>
        <v/>
      </c>
    </row>
    <row r="344" customFormat="false" ht="15" hidden="false" customHeight="false" outlineLevel="0" collapsed="false">
      <c r="A344" s="19"/>
      <c r="B344" s="8"/>
      <c r="C344" s="8"/>
      <c r="D344" s="8"/>
      <c r="E344" s="17"/>
      <c r="F344" s="17"/>
      <c r="G344" s="8"/>
      <c r="H344" s="17"/>
      <c r="I344" s="8"/>
      <c r="J344" s="8"/>
      <c r="K344" s="17"/>
      <c r="L344" s="20" t="str">
        <f aca="false">IF(OR(A344="",E344=""),"",IF(H344="",Settings!$C$9,H344)-E344)</f>
        <v/>
      </c>
      <c r="M344" s="20" t="n">
        <f aca="false">IF(OR(A344="",F344="",H344&lt;&gt;"",I344="Not applicable"),0,MAX(0,Settings!$C$9-F344))</f>
        <v>0</v>
      </c>
      <c r="N344" s="10" t="str">
        <f aca="false">IF(A344="","",IF(I344="Not applicable","Not applicable",IF(I344="Accepted","Closed",IF(I344="Query raised",IF(K344="","Query open","Query answered"),IF(H344="",IF(M344&gt;0,"Overdue","Pending"),"Awaiting auditor")))))</f>
        <v/>
      </c>
    </row>
    <row r="345" customFormat="false" ht="15" hidden="false" customHeight="false" outlineLevel="0" collapsed="false">
      <c r="A345" s="19"/>
      <c r="B345" s="8"/>
      <c r="C345" s="8"/>
      <c r="D345" s="8"/>
      <c r="E345" s="17"/>
      <c r="F345" s="17"/>
      <c r="G345" s="8"/>
      <c r="H345" s="17"/>
      <c r="I345" s="8"/>
      <c r="J345" s="8"/>
      <c r="K345" s="17"/>
      <c r="L345" s="20" t="str">
        <f aca="false">IF(OR(A345="",E345=""),"",IF(H345="",Settings!$C$9,H345)-E345)</f>
        <v/>
      </c>
      <c r="M345" s="20" t="n">
        <f aca="false">IF(OR(A345="",F345="",H345&lt;&gt;"",I345="Not applicable"),0,MAX(0,Settings!$C$9-F345))</f>
        <v>0</v>
      </c>
      <c r="N345" s="10" t="str">
        <f aca="false">IF(A345="","",IF(I345="Not applicable","Not applicable",IF(I345="Accepted","Closed",IF(I345="Query raised",IF(K345="","Query open","Query answered"),IF(H345="",IF(M345&gt;0,"Overdue","Pending"),"Awaiting auditor")))))</f>
        <v/>
      </c>
    </row>
    <row r="346" customFormat="false" ht="15" hidden="false" customHeight="false" outlineLevel="0" collapsed="false">
      <c r="A346" s="19"/>
      <c r="B346" s="8"/>
      <c r="C346" s="8"/>
      <c r="D346" s="8"/>
      <c r="E346" s="17"/>
      <c r="F346" s="17"/>
      <c r="G346" s="8"/>
      <c r="H346" s="17"/>
      <c r="I346" s="8"/>
      <c r="J346" s="8"/>
      <c r="K346" s="17"/>
      <c r="L346" s="20" t="str">
        <f aca="false">IF(OR(A346="",E346=""),"",IF(H346="",Settings!$C$9,H346)-E346)</f>
        <v/>
      </c>
      <c r="M346" s="20" t="n">
        <f aca="false">IF(OR(A346="",F346="",H346&lt;&gt;"",I346="Not applicable"),0,MAX(0,Settings!$C$9-F346))</f>
        <v>0</v>
      </c>
      <c r="N346" s="10" t="str">
        <f aca="false">IF(A346="","",IF(I346="Not applicable","Not applicable",IF(I346="Accepted","Closed",IF(I346="Query raised",IF(K346="","Query open","Query answered"),IF(H346="",IF(M346&gt;0,"Overdue","Pending"),"Awaiting auditor")))))</f>
        <v/>
      </c>
    </row>
    <row r="347" customFormat="false" ht="15" hidden="false" customHeight="false" outlineLevel="0" collapsed="false">
      <c r="A347" s="19"/>
      <c r="B347" s="8"/>
      <c r="C347" s="8"/>
      <c r="D347" s="8"/>
      <c r="E347" s="17"/>
      <c r="F347" s="17"/>
      <c r="G347" s="8"/>
      <c r="H347" s="17"/>
      <c r="I347" s="8"/>
      <c r="J347" s="8"/>
      <c r="K347" s="17"/>
      <c r="L347" s="20" t="str">
        <f aca="false">IF(OR(A347="",E347=""),"",IF(H347="",Settings!$C$9,H347)-E347)</f>
        <v/>
      </c>
      <c r="M347" s="20" t="n">
        <f aca="false">IF(OR(A347="",F347="",H347&lt;&gt;"",I347="Not applicable"),0,MAX(0,Settings!$C$9-F347))</f>
        <v>0</v>
      </c>
      <c r="N347" s="10" t="str">
        <f aca="false">IF(A347="","",IF(I347="Not applicable","Not applicable",IF(I347="Accepted","Closed",IF(I347="Query raised",IF(K347="","Query open","Query answered"),IF(H347="",IF(M347&gt;0,"Overdue","Pending"),"Awaiting auditor")))))</f>
        <v/>
      </c>
    </row>
    <row r="348" customFormat="false" ht="15" hidden="false" customHeight="false" outlineLevel="0" collapsed="false">
      <c r="A348" s="19"/>
      <c r="B348" s="8"/>
      <c r="C348" s="8"/>
      <c r="D348" s="8"/>
      <c r="E348" s="17"/>
      <c r="F348" s="17"/>
      <c r="G348" s="8"/>
      <c r="H348" s="17"/>
      <c r="I348" s="8"/>
      <c r="J348" s="8"/>
      <c r="K348" s="17"/>
      <c r="L348" s="20" t="str">
        <f aca="false">IF(OR(A348="",E348=""),"",IF(H348="",Settings!$C$9,H348)-E348)</f>
        <v/>
      </c>
      <c r="M348" s="20" t="n">
        <f aca="false">IF(OR(A348="",F348="",H348&lt;&gt;"",I348="Not applicable"),0,MAX(0,Settings!$C$9-F348))</f>
        <v>0</v>
      </c>
      <c r="N348" s="10" t="str">
        <f aca="false">IF(A348="","",IF(I348="Not applicable","Not applicable",IF(I348="Accepted","Closed",IF(I348="Query raised",IF(K348="","Query open","Query answered"),IF(H348="",IF(M348&gt;0,"Overdue","Pending"),"Awaiting auditor")))))</f>
        <v/>
      </c>
    </row>
    <row r="349" customFormat="false" ht="15" hidden="false" customHeight="false" outlineLevel="0" collapsed="false">
      <c r="A349" s="19"/>
      <c r="B349" s="8"/>
      <c r="C349" s="8"/>
      <c r="D349" s="8"/>
      <c r="E349" s="17"/>
      <c r="F349" s="17"/>
      <c r="G349" s="8"/>
      <c r="H349" s="17"/>
      <c r="I349" s="8"/>
      <c r="J349" s="8"/>
      <c r="K349" s="17"/>
      <c r="L349" s="20" t="str">
        <f aca="false">IF(OR(A349="",E349=""),"",IF(H349="",Settings!$C$9,H349)-E349)</f>
        <v/>
      </c>
      <c r="M349" s="20" t="n">
        <f aca="false">IF(OR(A349="",F349="",H349&lt;&gt;"",I349="Not applicable"),0,MAX(0,Settings!$C$9-F349))</f>
        <v>0</v>
      </c>
      <c r="N349" s="10" t="str">
        <f aca="false">IF(A349="","",IF(I349="Not applicable","Not applicable",IF(I349="Accepted","Closed",IF(I349="Query raised",IF(K349="","Query open","Query answered"),IF(H349="",IF(M349&gt;0,"Overdue","Pending"),"Awaiting auditor")))))</f>
        <v/>
      </c>
    </row>
    <row r="350" customFormat="false" ht="15" hidden="false" customHeight="false" outlineLevel="0" collapsed="false">
      <c r="A350" s="19"/>
      <c r="B350" s="8"/>
      <c r="C350" s="8"/>
      <c r="D350" s="8"/>
      <c r="E350" s="17"/>
      <c r="F350" s="17"/>
      <c r="G350" s="8"/>
      <c r="H350" s="17"/>
      <c r="I350" s="8"/>
      <c r="J350" s="8"/>
      <c r="K350" s="17"/>
      <c r="L350" s="20" t="str">
        <f aca="false">IF(OR(A350="",E350=""),"",IF(H350="",Settings!$C$9,H350)-E350)</f>
        <v/>
      </c>
      <c r="M350" s="20" t="n">
        <f aca="false">IF(OR(A350="",F350="",H350&lt;&gt;"",I350="Not applicable"),0,MAX(0,Settings!$C$9-F350))</f>
        <v>0</v>
      </c>
      <c r="N350" s="10" t="str">
        <f aca="false">IF(A350="","",IF(I350="Not applicable","Not applicable",IF(I350="Accepted","Closed",IF(I350="Query raised",IF(K350="","Query open","Query answered"),IF(H350="",IF(M350&gt;0,"Overdue","Pending"),"Awaiting auditor")))))</f>
        <v/>
      </c>
    </row>
    <row r="351" customFormat="false" ht="15" hidden="false" customHeight="false" outlineLevel="0" collapsed="false">
      <c r="A351" s="19"/>
      <c r="B351" s="8"/>
      <c r="C351" s="8"/>
      <c r="D351" s="8"/>
      <c r="E351" s="17"/>
      <c r="F351" s="17"/>
      <c r="G351" s="8"/>
      <c r="H351" s="17"/>
      <c r="I351" s="8"/>
      <c r="J351" s="8"/>
      <c r="K351" s="17"/>
      <c r="L351" s="20" t="str">
        <f aca="false">IF(OR(A351="",E351=""),"",IF(H351="",Settings!$C$9,H351)-E351)</f>
        <v/>
      </c>
      <c r="M351" s="20" t="n">
        <f aca="false">IF(OR(A351="",F351="",H351&lt;&gt;"",I351="Not applicable"),0,MAX(0,Settings!$C$9-F351))</f>
        <v>0</v>
      </c>
      <c r="N351" s="10" t="str">
        <f aca="false">IF(A351="","",IF(I351="Not applicable","Not applicable",IF(I351="Accepted","Closed",IF(I351="Query raised",IF(K351="","Query open","Query answered"),IF(H351="",IF(M351&gt;0,"Overdue","Pending"),"Awaiting auditor")))))</f>
        <v/>
      </c>
    </row>
    <row r="352" customFormat="false" ht="15" hidden="false" customHeight="false" outlineLevel="0" collapsed="false">
      <c r="A352" s="19"/>
      <c r="B352" s="8"/>
      <c r="C352" s="8"/>
      <c r="D352" s="8"/>
      <c r="E352" s="17"/>
      <c r="F352" s="17"/>
      <c r="G352" s="8"/>
      <c r="H352" s="17"/>
      <c r="I352" s="8"/>
      <c r="J352" s="8"/>
      <c r="K352" s="17"/>
      <c r="L352" s="20" t="str">
        <f aca="false">IF(OR(A352="",E352=""),"",IF(H352="",Settings!$C$9,H352)-E352)</f>
        <v/>
      </c>
      <c r="M352" s="20" t="n">
        <f aca="false">IF(OR(A352="",F352="",H352&lt;&gt;"",I352="Not applicable"),0,MAX(0,Settings!$C$9-F352))</f>
        <v>0</v>
      </c>
      <c r="N352" s="10" t="str">
        <f aca="false">IF(A352="","",IF(I352="Not applicable","Not applicable",IF(I352="Accepted","Closed",IF(I352="Query raised",IF(K352="","Query open","Query answered"),IF(H352="",IF(M352&gt;0,"Overdue","Pending"),"Awaiting auditor")))))</f>
        <v/>
      </c>
    </row>
    <row r="353" customFormat="false" ht="15" hidden="false" customHeight="false" outlineLevel="0" collapsed="false">
      <c r="A353" s="19"/>
      <c r="B353" s="8"/>
      <c r="C353" s="8"/>
      <c r="D353" s="8"/>
      <c r="E353" s="17"/>
      <c r="F353" s="17"/>
      <c r="G353" s="8"/>
      <c r="H353" s="17"/>
      <c r="I353" s="8"/>
      <c r="J353" s="8"/>
      <c r="K353" s="17"/>
      <c r="L353" s="20" t="str">
        <f aca="false">IF(OR(A353="",E353=""),"",IF(H353="",Settings!$C$9,H353)-E353)</f>
        <v/>
      </c>
      <c r="M353" s="20" t="n">
        <f aca="false">IF(OR(A353="",F353="",H353&lt;&gt;"",I353="Not applicable"),0,MAX(0,Settings!$C$9-F353))</f>
        <v>0</v>
      </c>
      <c r="N353" s="10" t="str">
        <f aca="false">IF(A353="","",IF(I353="Not applicable","Not applicable",IF(I353="Accepted","Closed",IF(I353="Query raised",IF(K353="","Query open","Query answered"),IF(H353="",IF(M353&gt;0,"Overdue","Pending"),"Awaiting auditor")))))</f>
        <v/>
      </c>
    </row>
    <row r="354" customFormat="false" ht="15" hidden="false" customHeight="false" outlineLevel="0" collapsed="false">
      <c r="A354" s="19"/>
      <c r="B354" s="8"/>
      <c r="C354" s="8"/>
      <c r="D354" s="8"/>
      <c r="E354" s="17"/>
      <c r="F354" s="17"/>
      <c r="G354" s="8"/>
      <c r="H354" s="17"/>
      <c r="I354" s="8"/>
      <c r="J354" s="8"/>
      <c r="K354" s="17"/>
      <c r="L354" s="20" t="str">
        <f aca="false">IF(OR(A354="",E354=""),"",IF(H354="",Settings!$C$9,H354)-E354)</f>
        <v/>
      </c>
      <c r="M354" s="20" t="n">
        <f aca="false">IF(OR(A354="",F354="",H354&lt;&gt;"",I354="Not applicable"),0,MAX(0,Settings!$C$9-F354))</f>
        <v>0</v>
      </c>
      <c r="N354" s="10" t="str">
        <f aca="false">IF(A354="","",IF(I354="Not applicable","Not applicable",IF(I354="Accepted","Closed",IF(I354="Query raised",IF(K354="","Query open","Query answered"),IF(H354="",IF(M354&gt;0,"Overdue","Pending"),"Awaiting auditor")))))</f>
        <v/>
      </c>
    </row>
    <row r="355" customFormat="false" ht="15" hidden="false" customHeight="false" outlineLevel="0" collapsed="false">
      <c r="A355" s="19"/>
      <c r="B355" s="8"/>
      <c r="C355" s="8"/>
      <c r="D355" s="8"/>
      <c r="E355" s="17"/>
      <c r="F355" s="17"/>
      <c r="G355" s="8"/>
      <c r="H355" s="17"/>
      <c r="I355" s="8"/>
      <c r="J355" s="8"/>
      <c r="K355" s="17"/>
      <c r="L355" s="20" t="str">
        <f aca="false">IF(OR(A355="",E355=""),"",IF(H355="",Settings!$C$9,H355)-E355)</f>
        <v/>
      </c>
      <c r="M355" s="20" t="n">
        <f aca="false">IF(OR(A355="",F355="",H355&lt;&gt;"",I355="Not applicable"),0,MAX(0,Settings!$C$9-F355))</f>
        <v>0</v>
      </c>
      <c r="N355" s="10" t="str">
        <f aca="false">IF(A355="","",IF(I355="Not applicable","Not applicable",IF(I355="Accepted","Closed",IF(I355="Query raised",IF(K355="","Query open","Query answered"),IF(H355="",IF(M355&gt;0,"Overdue","Pending"),"Awaiting auditor")))))</f>
        <v/>
      </c>
    </row>
    <row r="356" customFormat="false" ht="15" hidden="false" customHeight="false" outlineLevel="0" collapsed="false">
      <c r="A356" s="19"/>
      <c r="B356" s="8"/>
      <c r="C356" s="8"/>
      <c r="D356" s="8"/>
      <c r="E356" s="17"/>
      <c r="F356" s="17"/>
      <c r="G356" s="8"/>
      <c r="H356" s="17"/>
      <c r="I356" s="8"/>
      <c r="J356" s="8"/>
      <c r="K356" s="17"/>
      <c r="L356" s="20" t="str">
        <f aca="false">IF(OR(A356="",E356=""),"",IF(H356="",Settings!$C$9,H356)-E356)</f>
        <v/>
      </c>
      <c r="M356" s="20" t="n">
        <f aca="false">IF(OR(A356="",F356="",H356&lt;&gt;"",I356="Not applicable"),0,MAX(0,Settings!$C$9-F356))</f>
        <v>0</v>
      </c>
      <c r="N356" s="10" t="str">
        <f aca="false">IF(A356="","",IF(I356="Not applicable","Not applicable",IF(I356="Accepted","Closed",IF(I356="Query raised",IF(K356="","Query open","Query answered"),IF(H356="",IF(M356&gt;0,"Overdue","Pending"),"Awaiting auditor")))))</f>
        <v/>
      </c>
    </row>
    <row r="357" customFormat="false" ht="15" hidden="false" customHeight="false" outlineLevel="0" collapsed="false">
      <c r="A357" s="19"/>
      <c r="B357" s="8"/>
      <c r="C357" s="8"/>
      <c r="D357" s="8"/>
      <c r="E357" s="17"/>
      <c r="F357" s="17"/>
      <c r="G357" s="8"/>
      <c r="H357" s="17"/>
      <c r="I357" s="8"/>
      <c r="J357" s="8"/>
      <c r="K357" s="17"/>
      <c r="L357" s="20" t="str">
        <f aca="false">IF(OR(A357="",E357=""),"",IF(H357="",Settings!$C$9,H357)-E357)</f>
        <v/>
      </c>
      <c r="M357" s="20" t="n">
        <f aca="false">IF(OR(A357="",F357="",H357&lt;&gt;"",I357="Not applicable"),0,MAX(0,Settings!$C$9-F357))</f>
        <v>0</v>
      </c>
      <c r="N357" s="10" t="str">
        <f aca="false">IF(A357="","",IF(I357="Not applicable","Not applicable",IF(I357="Accepted","Closed",IF(I357="Query raised",IF(K357="","Query open","Query answered"),IF(H357="",IF(M357&gt;0,"Overdue","Pending"),"Awaiting auditor")))))</f>
        <v/>
      </c>
    </row>
    <row r="358" customFormat="false" ht="15" hidden="false" customHeight="false" outlineLevel="0" collapsed="false">
      <c r="A358" s="19"/>
      <c r="B358" s="8"/>
      <c r="C358" s="8"/>
      <c r="D358" s="8"/>
      <c r="E358" s="17"/>
      <c r="F358" s="17"/>
      <c r="G358" s="8"/>
      <c r="H358" s="17"/>
      <c r="I358" s="8"/>
      <c r="J358" s="8"/>
      <c r="K358" s="17"/>
      <c r="L358" s="20" t="str">
        <f aca="false">IF(OR(A358="",E358=""),"",IF(H358="",Settings!$C$9,H358)-E358)</f>
        <v/>
      </c>
      <c r="M358" s="20" t="n">
        <f aca="false">IF(OR(A358="",F358="",H358&lt;&gt;"",I358="Not applicable"),0,MAX(0,Settings!$C$9-F358))</f>
        <v>0</v>
      </c>
      <c r="N358" s="10" t="str">
        <f aca="false">IF(A358="","",IF(I358="Not applicable","Not applicable",IF(I358="Accepted","Closed",IF(I358="Query raised",IF(K358="","Query open","Query answered"),IF(H358="",IF(M358&gt;0,"Overdue","Pending"),"Awaiting auditor")))))</f>
        <v/>
      </c>
    </row>
    <row r="359" customFormat="false" ht="15" hidden="false" customHeight="false" outlineLevel="0" collapsed="false">
      <c r="A359" s="19"/>
      <c r="B359" s="8"/>
      <c r="C359" s="8"/>
      <c r="D359" s="8"/>
      <c r="E359" s="17"/>
      <c r="F359" s="17"/>
      <c r="G359" s="8"/>
      <c r="H359" s="17"/>
      <c r="I359" s="8"/>
      <c r="J359" s="8"/>
      <c r="K359" s="17"/>
      <c r="L359" s="20" t="str">
        <f aca="false">IF(OR(A359="",E359=""),"",IF(H359="",Settings!$C$9,H359)-E359)</f>
        <v/>
      </c>
      <c r="M359" s="20" t="n">
        <f aca="false">IF(OR(A359="",F359="",H359&lt;&gt;"",I359="Not applicable"),0,MAX(0,Settings!$C$9-F359))</f>
        <v>0</v>
      </c>
      <c r="N359" s="10" t="str">
        <f aca="false">IF(A359="","",IF(I359="Not applicable","Not applicable",IF(I359="Accepted","Closed",IF(I359="Query raised",IF(K359="","Query open","Query answered"),IF(H359="",IF(M359&gt;0,"Overdue","Pending"),"Awaiting auditor")))))</f>
        <v/>
      </c>
    </row>
    <row r="360" customFormat="false" ht="15" hidden="false" customHeight="false" outlineLevel="0" collapsed="false">
      <c r="A360" s="19"/>
      <c r="B360" s="8"/>
      <c r="C360" s="8"/>
      <c r="D360" s="8"/>
      <c r="E360" s="17"/>
      <c r="F360" s="17"/>
      <c r="G360" s="8"/>
      <c r="H360" s="17"/>
      <c r="I360" s="8"/>
      <c r="J360" s="8"/>
      <c r="K360" s="17"/>
      <c r="L360" s="20" t="str">
        <f aca="false">IF(OR(A360="",E360=""),"",IF(H360="",Settings!$C$9,H360)-E360)</f>
        <v/>
      </c>
      <c r="M360" s="20" t="n">
        <f aca="false">IF(OR(A360="",F360="",H360&lt;&gt;"",I360="Not applicable"),0,MAX(0,Settings!$C$9-F360))</f>
        <v>0</v>
      </c>
      <c r="N360" s="10" t="str">
        <f aca="false">IF(A360="","",IF(I360="Not applicable","Not applicable",IF(I360="Accepted","Closed",IF(I360="Query raised",IF(K360="","Query open","Query answered"),IF(H360="",IF(M360&gt;0,"Overdue","Pending"),"Awaiting auditor")))))</f>
        <v/>
      </c>
    </row>
    <row r="361" customFormat="false" ht="15" hidden="false" customHeight="false" outlineLevel="0" collapsed="false">
      <c r="A361" s="19"/>
      <c r="B361" s="8"/>
      <c r="C361" s="8"/>
      <c r="D361" s="8"/>
      <c r="E361" s="17"/>
      <c r="F361" s="17"/>
      <c r="G361" s="8"/>
      <c r="H361" s="17"/>
      <c r="I361" s="8"/>
      <c r="J361" s="8"/>
      <c r="K361" s="17"/>
      <c r="L361" s="20" t="str">
        <f aca="false">IF(OR(A361="",E361=""),"",IF(H361="",Settings!$C$9,H361)-E361)</f>
        <v/>
      </c>
      <c r="M361" s="20" t="n">
        <f aca="false">IF(OR(A361="",F361="",H361&lt;&gt;"",I361="Not applicable"),0,MAX(0,Settings!$C$9-F361))</f>
        <v>0</v>
      </c>
      <c r="N361" s="10" t="str">
        <f aca="false">IF(A361="","",IF(I361="Not applicable","Not applicable",IF(I361="Accepted","Closed",IF(I361="Query raised",IF(K361="","Query open","Query answered"),IF(H361="",IF(M361&gt;0,"Overdue","Pending"),"Awaiting auditor")))))</f>
        <v/>
      </c>
    </row>
    <row r="362" customFormat="false" ht="15" hidden="false" customHeight="false" outlineLevel="0" collapsed="false">
      <c r="A362" s="19"/>
      <c r="B362" s="8"/>
      <c r="C362" s="8"/>
      <c r="D362" s="8"/>
      <c r="E362" s="17"/>
      <c r="F362" s="17"/>
      <c r="G362" s="8"/>
      <c r="H362" s="17"/>
      <c r="I362" s="8"/>
      <c r="J362" s="8"/>
      <c r="K362" s="17"/>
      <c r="L362" s="20" t="str">
        <f aca="false">IF(OR(A362="",E362=""),"",IF(H362="",Settings!$C$9,H362)-E362)</f>
        <v/>
      </c>
      <c r="M362" s="20" t="n">
        <f aca="false">IF(OR(A362="",F362="",H362&lt;&gt;"",I362="Not applicable"),0,MAX(0,Settings!$C$9-F362))</f>
        <v>0</v>
      </c>
      <c r="N362" s="10" t="str">
        <f aca="false">IF(A362="","",IF(I362="Not applicable","Not applicable",IF(I362="Accepted","Closed",IF(I362="Query raised",IF(K362="","Query open","Query answered"),IF(H362="",IF(M362&gt;0,"Overdue","Pending"),"Awaiting auditor")))))</f>
        <v/>
      </c>
    </row>
    <row r="363" customFormat="false" ht="15" hidden="false" customHeight="false" outlineLevel="0" collapsed="false">
      <c r="A363" s="19"/>
      <c r="B363" s="8"/>
      <c r="C363" s="8"/>
      <c r="D363" s="8"/>
      <c r="E363" s="17"/>
      <c r="F363" s="17"/>
      <c r="G363" s="8"/>
      <c r="H363" s="17"/>
      <c r="I363" s="8"/>
      <c r="J363" s="8"/>
      <c r="K363" s="17"/>
      <c r="L363" s="20" t="str">
        <f aca="false">IF(OR(A363="",E363=""),"",IF(H363="",Settings!$C$9,H363)-E363)</f>
        <v/>
      </c>
      <c r="M363" s="20" t="n">
        <f aca="false">IF(OR(A363="",F363="",H363&lt;&gt;"",I363="Not applicable"),0,MAX(0,Settings!$C$9-F363))</f>
        <v>0</v>
      </c>
      <c r="N363" s="10" t="str">
        <f aca="false">IF(A363="","",IF(I363="Not applicable","Not applicable",IF(I363="Accepted","Closed",IF(I363="Query raised",IF(K363="","Query open","Query answered"),IF(H363="",IF(M363&gt;0,"Overdue","Pending"),"Awaiting auditor")))))</f>
        <v/>
      </c>
    </row>
    <row r="364" customFormat="false" ht="15" hidden="false" customHeight="false" outlineLevel="0" collapsed="false">
      <c r="A364" s="19"/>
      <c r="B364" s="8"/>
      <c r="C364" s="8"/>
      <c r="D364" s="8"/>
      <c r="E364" s="17"/>
      <c r="F364" s="17"/>
      <c r="G364" s="8"/>
      <c r="H364" s="17"/>
      <c r="I364" s="8"/>
      <c r="J364" s="8"/>
      <c r="K364" s="17"/>
      <c r="L364" s="20" t="str">
        <f aca="false">IF(OR(A364="",E364=""),"",IF(H364="",Settings!$C$9,H364)-E364)</f>
        <v/>
      </c>
      <c r="M364" s="20" t="n">
        <f aca="false">IF(OR(A364="",F364="",H364&lt;&gt;"",I364="Not applicable"),0,MAX(0,Settings!$C$9-F364))</f>
        <v>0</v>
      </c>
      <c r="N364" s="10" t="str">
        <f aca="false">IF(A364="","",IF(I364="Not applicable","Not applicable",IF(I364="Accepted","Closed",IF(I364="Query raised",IF(K364="","Query open","Query answered"),IF(H364="",IF(M364&gt;0,"Overdue","Pending"),"Awaiting auditor")))))</f>
        <v/>
      </c>
    </row>
    <row r="365" customFormat="false" ht="15" hidden="false" customHeight="false" outlineLevel="0" collapsed="false">
      <c r="A365" s="19"/>
      <c r="B365" s="8"/>
      <c r="C365" s="8"/>
      <c r="D365" s="8"/>
      <c r="E365" s="17"/>
      <c r="F365" s="17"/>
      <c r="G365" s="8"/>
      <c r="H365" s="17"/>
      <c r="I365" s="8"/>
      <c r="J365" s="8"/>
      <c r="K365" s="17"/>
      <c r="L365" s="20" t="str">
        <f aca="false">IF(OR(A365="",E365=""),"",IF(H365="",Settings!$C$9,H365)-E365)</f>
        <v/>
      </c>
      <c r="M365" s="20" t="n">
        <f aca="false">IF(OR(A365="",F365="",H365&lt;&gt;"",I365="Not applicable"),0,MAX(0,Settings!$C$9-F365))</f>
        <v>0</v>
      </c>
      <c r="N365" s="10" t="str">
        <f aca="false">IF(A365="","",IF(I365="Not applicable","Not applicable",IF(I365="Accepted","Closed",IF(I365="Query raised",IF(K365="","Query open","Query answered"),IF(H365="",IF(M365&gt;0,"Overdue","Pending"),"Awaiting auditor")))))</f>
        <v/>
      </c>
    </row>
    <row r="366" customFormat="false" ht="15" hidden="false" customHeight="false" outlineLevel="0" collapsed="false">
      <c r="A366" s="19"/>
      <c r="B366" s="8"/>
      <c r="C366" s="8"/>
      <c r="D366" s="8"/>
      <c r="E366" s="17"/>
      <c r="F366" s="17"/>
      <c r="G366" s="8"/>
      <c r="H366" s="17"/>
      <c r="I366" s="8"/>
      <c r="J366" s="8"/>
      <c r="K366" s="17"/>
      <c r="L366" s="20" t="str">
        <f aca="false">IF(OR(A366="",E366=""),"",IF(H366="",Settings!$C$9,H366)-E366)</f>
        <v/>
      </c>
      <c r="M366" s="20" t="n">
        <f aca="false">IF(OR(A366="",F366="",H366&lt;&gt;"",I366="Not applicable"),0,MAX(0,Settings!$C$9-F366))</f>
        <v>0</v>
      </c>
      <c r="N366" s="10" t="str">
        <f aca="false">IF(A366="","",IF(I366="Not applicable","Not applicable",IF(I366="Accepted","Closed",IF(I366="Query raised",IF(K366="","Query open","Query answered"),IF(H366="",IF(M366&gt;0,"Overdue","Pending"),"Awaiting auditor")))))</f>
        <v/>
      </c>
    </row>
    <row r="367" customFormat="false" ht="15" hidden="false" customHeight="false" outlineLevel="0" collapsed="false">
      <c r="A367" s="19"/>
      <c r="B367" s="8"/>
      <c r="C367" s="8"/>
      <c r="D367" s="8"/>
      <c r="E367" s="17"/>
      <c r="F367" s="17"/>
      <c r="G367" s="8"/>
      <c r="H367" s="17"/>
      <c r="I367" s="8"/>
      <c r="J367" s="8"/>
      <c r="K367" s="17"/>
      <c r="L367" s="20" t="str">
        <f aca="false">IF(OR(A367="",E367=""),"",IF(H367="",Settings!$C$9,H367)-E367)</f>
        <v/>
      </c>
      <c r="M367" s="20" t="n">
        <f aca="false">IF(OR(A367="",F367="",H367&lt;&gt;"",I367="Not applicable"),0,MAX(0,Settings!$C$9-F367))</f>
        <v>0</v>
      </c>
      <c r="N367" s="10" t="str">
        <f aca="false">IF(A367="","",IF(I367="Not applicable","Not applicable",IF(I367="Accepted","Closed",IF(I367="Query raised",IF(K367="","Query open","Query answered"),IF(H367="",IF(M367&gt;0,"Overdue","Pending"),"Awaiting auditor")))))</f>
        <v/>
      </c>
    </row>
    <row r="368" customFormat="false" ht="15" hidden="false" customHeight="false" outlineLevel="0" collapsed="false">
      <c r="A368" s="19"/>
      <c r="B368" s="8"/>
      <c r="C368" s="8"/>
      <c r="D368" s="8"/>
      <c r="E368" s="17"/>
      <c r="F368" s="17"/>
      <c r="G368" s="8"/>
      <c r="H368" s="17"/>
      <c r="I368" s="8"/>
      <c r="J368" s="8"/>
      <c r="K368" s="17"/>
      <c r="L368" s="20" t="str">
        <f aca="false">IF(OR(A368="",E368=""),"",IF(H368="",Settings!$C$9,H368)-E368)</f>
        <v/>
      </c>
      <c r="M368" s="20" t="n">
        <f aca="false">IF(OR(A368="",F368="",H368&lt;&gt;"",I368="Not applicable"),0,MAX(0,Settings!$C$9-F368))</f>
        <v>0</v>
      </c>
      <c r="N368" s="10" t="str">
        <f aca="false">IF(A368="","",IF(I368="Not applicable","Not applicable",IF(I368="Accepted","Closed",IF(I368="Query raised",IF(K368="","Query open","Query answered"),IF(H368="",IF(M368&gt;0,"Overdue","Pending"),"Awaiting auditor")))))</f>
        <v/>
      </c>
    </row>
    <row r="369" customFormat="false" ht="15" hidden="false" customHeight="false" outlineLevel="0" collapsed="false">
      <c r="A369" s="19"/>
      <c r="B369" s="8"/>
      <c r="C369" s="8"/>
      <c r="D369" s="8"/>
      <c r="E369" s="17"/>
      <c r="F369" s="17"/>
      <c r="G369" s="8"/>
      <c r="H369" s="17"/>
      <c r="I369" s="8"/>
      <c r="J369" s="8"/>
      <c r="K369" s="17"/>
      <c r="L369" s="20" t="str">
        <f aca="false">IF(OR(A369="",E369=""),"",IF(H369="",Settings!$C$9,H369)-E369)</f>
        <v/>
      </c>
      <c r="M369" s="20" t="n">
        <f aca="false">IF(OR(A369="",F369="",H369&lt;&gt;"",I369="Not applicable"),0,MAX(0,Settings!$C$9-F369))</f>
        <v>0</v>
      </c>
      <c r="N369" s="10" t="str">
        <f aca="false">IF(A369="","",IF(I369="Not applicable","Not applicable",IF(I369="Accepted","Closed",IF(I369="Query raised",IF(K369="","Query open","Query answered"),IF(H369="",IF(M369&gt;0,"Overdue","Pending"),"Awaiting auditor")))))</f>
        <v/>
      </c>
    </row>
    <row r="370" customFormat="false" ht="15" hidden="false" customHeight="false" outlineLevel="0" collapsed="false">
      <c r="A370" s="19"/>
      <c r="B370" s="8"/>
      <c r="C370" s="8"/>
      <c r="D370" s="8"/>
      <c r="E370" s="17"/>
      <c r="F370" s="17"/>
      <c r="G370" s="8"/>
      <c r="H370" s="17"/>
      <c r="I370" s="8"/>
      <c r="J370" s="8"/>
      <c r="K370" s="17"/>
      <c r="L370" s="20" t="str">
        <f aca="false">IF(OR(A370="",E370=""),"",IF(H370="",Settings!$C$9,H370)-E370)</f>
        <v/>
      </c>
      <c r="M370" s="20" t="n">
        <f aca="false">IF(OR(A370="",F370="",H370&lt;&gt;"",I370="Not applicable"),0,MAX(0,Settings!$C$9-F370))</f>
        <v>0</v>
      </c>
      <c r="N370" s="10" t="str">
        <f aca="false">IF(A370="","",IF(I370="Not applicable","Not applicable",IF(I370="Accepted","Closed",IF(I370="Query raised",IF(K370="","Query open","Query answered"),IF(H370="",IF(M370&gt;0,"Overdue","Pending"),"Awaiting auditor")))))</f>
        <v/>
      </c>
    </row>
    <row r="371" customFormat="false" ht="15" hidden="false" customHeight="false" outlineLevel="0" collapsed="false">
      <c r="A371" s="19"/>
      <c r="B371" s="8"/>
      <c r="C371" s="8"/>
      <c r="D371" s="8"/>
      <c r="E371" s="17"/>
      <c r="F371" s="17"/>
      <c r="G371" s="8"/>
      <c r="H371" s="17"/>
      <c r="I371" s="8"/>
      <c r="J371" s="8"/>
      <c r="K371" s="17"/>
      <c r="L371" s="20" t="str">
        <f aca="false">IF(OR(A371="",E371=""),"",IF(H371="",Settings!$C$9,H371)-E371)</f>
        <v/>
      </c>
      <c r="M371" s="20" t="n">
        <f aca="false">IF(OR(A371="",F371="",H371&lt;&gt;"",I371="Not applicable"),0,MAX(0,Settings!$C$9-F371))</f>
        <v>0</v>
      </c>
      <c r="N371" s="10" t="str">
        <f aca="false">IF(A371="","",IF(I371="Not applicable","Not applicable",IF(I371="Accepted","Closed",IF(I371="Query raised",IF(K371="","Query open","Query answered"),IF(H371="",IF(M371&gt;0,"Overdue","Pending"),"Awaiting auditor")))))</f>
        <v/>
      </c>
    </row>
    <row r="372" customFormat="false" ht="15" hidden="false" customHeight="false" outlineLevel="0" collapsed="false">
      <c r="A372" s="19"/>
      <c r="B372" s="8"/>
      <c r="C372" s="8"/>
      <c r="D372" s="8"/>
      <c r="E372" s="17"/>
      <c r="F372" s="17"/>
      <c r="G372" s="8"/>
      <c r="H372" s="17"/>
      <c r="I372" s="8"/>
      <c r="J372" s="8"/>
      <c r="K372" s="17"/>
      <c r="L372" s="20" t="str">
        <f aca="false">IF(OR(A372="",E372=""),"",IF(H372="",Settings!$C$9,H372)-E372)</f>
        <v/>
      </c>
      <c r="M372" s="20" t="n">
        <f aca="false">IF(OR(A372="",F372="",H372&lt;&gt;"",I372="Not applicable"),0,MAX(0,Settings!$C$9-F372))</f>
        <v>0</v>
      </c>
      <c r="N372" s="10" t="str">
        <f aca="false">IF(A372="","",IF(I372="Not applicable","Not applicable",IF(I372="Accepted","Closed",IF(I372="Query raised",IF(K372="","Query open","Query answered"),IF(H372="",IF(M372&gt;0,"Overdue","Pending"),"Awaiting auditor")))))</f>
        <v/>
      </c>
    </row>
    <row r="373" customFormat="false" ht="15" hidden="false" customHeight="false" outlineLevel="0" collapsed="false">
      <c r="A373" s="19"/>
      <c r="B373" s="8"/>
      <c r="C373" s="8"/>
      <c r="D373" s="8"/>
      <c r="E373" s="17"/>
      <c r="F373" s="17"/>
      <c r="G373" s="8"/>
      <c r="H373" s="17"/>
      <c r="I373" s="8"/>
      <c r="J373" s="8"/>
      <c r="K373" s="17"/>
      <c r="L373" s="20" t="str">
        <f aca="false">IF(OR(A373="",E373=""),"",IF(H373="",Settings!$C$9,H373)-E373)</f>
        <v/>
      </c>
      <c r="M373" s="20" t="n">
        <f aca="false">IF(OR(A373="",F373="",H373&lt;&gt;"",I373="Not applicable"),0,MAX(0,Settings!$C$9-F373))</f>
        <v>0</v>
      </c>
      <c r="N373" s="10" t="str">
        <f aca="false">IF(A373="","",IF(I373="Not applicable","Not applicable",IF(I373="Accepted","Closed",IF(I373="Query raised",IF(K373="","Query open","Query answered"),IF(H373="",IF(M373&gt;0,"Overdue","Pending"),"Awaiting auditor")))))</f>
        <v/>
      </c>
    </row>
    <row r="374" customFormat="false" ht="15" hidden="false" customHeight="false" outlineLevel="0" collapsed="false">
      <c r="A374" s="19"/>
      <c r="B374" s="8"/>
      <c r="C374" s="8"/>
      <c r="D374" s="8"/>
      <c r="E374" s="17"/>
      <c r="F374" s="17"/>
      <c r="G374" s="8"/>
      <c r="H374" s="17"/>
      <c r="I374" s="8"/>
      <c r="J374" s="8"/>
      <c r="K374" s="17"/>
      <c r="L374" s="20" t="str">
        <f aca="false">IF(OR(A374="",E374=""),"",IF(H374="",Settings!$C$9,H374)-E374)</f>
        <v/>
      </c>
      <c r="M374" s="20" t="n">
        <f aca="false">IF(OR(A374="",F374="",H374&lt;&gt;"",I374="Not applicable"),0,MAX(0,Settings!$C$9-F374))</f>
        <v>0</v>
      </c>
      <c r="N374" s="10" t="str">
        <f aca="false">IF(A374="","",IF(I374="Not applicable","Not applicable",IF(I374="Accepted","Closed",IF(I374="Query raised",IF(K374="","Query open","Query answered"),IF(H374="",IF(M374&gt;0,"Overdue","Pending"),"Awaiting auditor")))))</f>
        <v/>
      </c>
    </row>
    <row r="375" customFormat="false" ht="15" hidden="false" customHeight="false" outlineLevel="0" collapsed="false">
      <c r="A375" s="19"/>
      <c r="B375" s="8"/>
      <c r="C375" s="8"/>
      <c r="D375" s="8"/>
      <c r="E375" s="17"/>
      <c r="F375" s="17"/>
      <c r="G375" s="8"/>
      <c r="H375" s="17"/>
      <c r="I375" s="8"/>
      <c r="J375" s="8"/>
      <c r="K375" s="17"/>
      <c r="L375" s="20" t="str">
        <f aca="false">IF(OR(A375="",E375=""),"",IF(H375="",Settings!$C$9,H375)-E375)</f>
        <v/>
      </c>
      <c r="M375" s="20" t="n">
        <f aca="false">IF(OR(A375="",F375="",H375&lt;&gt;"",I375="Not applicable"),0,MAX(0,Settings!$C$9-F375))</f>
        <v>0</v>
      </c>
      <c r="N375" s="10" t="str">
        <f aca="false">IF(A375="","",IF(I375="Not applicable","Not applicable",IF(I375="Accepted","Closed",IF(I375="Query raised",IF(K375="","Query open","Query answered"),IF(H375="",IF(M375&gt;0,"Overdue","Pending"),"Awaiting auditor")))))</f>
        <v/>
      </c>
    </row>
    <row r="376" customFormat="false" ht="15" hidden="false" customHeight="false" outlineLevel="0" collapsed="false">
      <c r="A376" s="19"/>
      <c r="B376" s="8"/>
      <c r="C376" s="8"/>
      <c r="D376" s="8"/>
      <c r="E376" s="17"/>
      <c r="F376" s="17"/>
      <c r="G376" s="8"/>
      <c r="H376" s="17"/>
      <c r="I376" s="8"/>
      <c r="J376" s="8"/>
      <c r="K376" s="17"/>
      <c r="L376" s="20" t="str">
        <f aca="false">IF(OR(A376="",E376=""),"",IF(H376="",Settings!$C$9,H376)-E376)</f>
        <v/>
      </c>
      <c r="M376" s="20" t="n">
        <f aca="false">IF(OR(A376="",F376="",H376&lt;&gt;"",I376="Not applicable"),0,MAX(0,Settings!$C$9-F376))</f>
        <v>0</v>
      </c>
      <c r="N376" s="10" t="str">
        <f aca="false">IF(A376="","",IF(I376="Not applicable","Not applicable",IF(I376="Accepted","Closed",IF(I376="Query raised",IF(K376="","Query open","Query answered"),IF(H376="",IF(M376&gt;0,"Overdue","Pending"),"Awaiting auditor")))))</f>
        <v/>
      </c>
    </row>
    <row r="377" customFormat="false" ht="15" hidden="false" customHeight="false" outlineLevel="0" collapsed="false">
      <c r="A377" s="19"/>
      <c r="B377" s="8"/>
      <c r="C377" s="8"/>
      <c r="D377" s="8"/>
      <c r="E377" s="17"/>
      <c r="F377" s="17"/>
      <c r="G377" s="8"/>
      <c r="H377" s="17"/>
      <c r="I377" s="8"/>
      <c r="J377" s="8"/>
      <c r="K377" s="17"/>
      <c r="L377" s="20" t="str">
        <f aca="false">IF(OR(A377="",E377=""),"",IF(H377="",Settings!$C$9,H377)-E377)</f>
        <v/>
      </c>
      <c r="M377" s="20" t="n">
        <f aca="false">IF(OR(A377="",F377="",H377&lt;&gt;"",I377="Not applicable"),0,MAX(0,Settings!$C$9-F377))</f>
        <v>0</v>
      </c>
      <c r="N377" s="10" t="str">
        <f aca="false">IF(A377="","",IF(I377="Not applicable","Not applicable",IF(I377="Accepted","Closed",IF(I377="Query raised",IF(K377="","Query open","Query answered"),IF(H377="",IF(M377&gt;0,"Overdue","Pending"),"Awaiting auditor")))))</f>
        <v/>
      </c>
    </row>
    <row r="378" customFormat="false" ht="15" hidden="false" customHeight="false" outlineLevel="0" collapsed="false">
      <c r="A378" s="19"/>
      <c r="B378" s="8"/>
      <c r="C378" s="8"/>
      <c r="D378" s="8"/>
      <c r="E378" s="17"/>
      <c r="F378" s="17"/>
      <c r="G378" s="8"/>
      <c r="H378" s="17"/>
      <c r="I378" s="8"/>
      <c r="J378" s="8"/>
      <c r="K378" s="17"/>
      <c r="L378" s="20" t="str">
        <f aca="false">IF(OR(A378="",E378=""),"",IF(H378="",Settings!$C$9,H378)-E378)</f>
        <v/>
      </c>
      <c r="M378" s="20" t="n">
        <f aca="false">IF(OR(A378="",F378="",H378&lt;&gt;"",I378="Not applicable"),0,MAX(0,Settings!$C$9-F378))</f>
        <v>0</v>
      </c>
      <c r="N378" s="10" t="str">
        <f aca="false">IF(A378="","",IF(I378="Not applicable","Not applicable",IF(I378="Accepted","Closed",IF(I378="Query raised",IF(K378="","Query open","Query answered"),IF(H378="",IF(M378&gt;0,"Overdue","Pending"),"Awaiting auditor")))))</f>
        <v/>
      </c>
    </row>
    <row r="379" customFormat="false" ht="15" hidden="false" customHeight="false" outlineLevel="0" collapsed="false">
      <c r="A379" s="19"/>
      <c r="B379" s="8"/>
      <c r="C379" s="8"/>
      <c r="D379" s="8"/>
      <c r="E379" s="17"/>
      <c r="F379" s="17"/>
      <c r="G379" s="8"/>
      <c r="H379" s="17"/>
      <c r="I379" s="8"/>
      <c r="J379" s="8"/>
      <c r="K379" s="17"/>
      <c r="L379" s="20" t="str">
        <f aca="false">IF(OR(A379="",E379=""),"",IF(H379="",Settings!$C$9,H379)-E379)</f>
        <v/>
      </c>
      <c r="M379" s="20" t="n">
        <f aca="false">IF(OR(A379="",F379="",H379&lt;&gt;"",I379="Not applicable"),0,MAX(0,Settings!$C$9-F379))</f>
        <v>0</v>
      </c>
      <c r="N379" s="10" t="str">
        <f aca="false">IF(A379="","",IF(I379="Not applicable","Not applicable",IF(I379="Accepted","Closed",IF(I379="Query raised",IF(K379="","Query open","Query answered"),IF(H379="",IF(M379&gt;0,"Overdue","Pending"),"Awaiting auditor")))))</f>
        <v/>
      </c>
    </row>
    <row r="380" customFormat="false" ht="15" hidden="false" customHeight="false" outlineLevel="0" collapsed="false">
      <c r="A380" s="19"/>
      <c r="B380" s="8"/>
      <c r="C380" s="8"/>
      <c r="D380" s="8"/>
      <c r="E380" s="17"/>
      <c r="F380" s="17"/>
      <c r="G380" s="8"/>
      <c r="H380" s="17"/>
      <c r="I380" s="8"/>
      <c r="J380" s="8"/>
      <c r="K380" s="17"/>
      <c r="L380" s="20" t="str">
        <f aca="false">IF(OR(A380="",E380=""),"",IF(H380="",Settings!$C$9,H380)-E380)</f>
        <v/>
      </c>
      <c r="M380" s="20" t="n">
        <f aca="false">IF(OR(A380="",F380="",H380&lt;&gt;"",I380="Not applicable"),0,MAX(0,Settings!$C$9-F380))</f>
        <v>0</v>
      </c>
      <c r="N380" s="10" t="str">
        <f aca="false">IF(A380="","",IF(I380="Not applicable","Not applicable",IF(I380="Accepted","Closed",IF(I380="Query raised",IF(K380="","Query open","Query answered"),IF(H380="",IF(M380&gt;0,"Overdue","Pending"),"Awaiting auditor")))))</f>
        <v/>
      </c>
    </row>
    <row r="381" customFormat="false" ht="15" hidden="false" customHeight="false" outlineLevel="0" collapsed="false">
      <c r="A381" s="19"/>
      <c r="B381" s="8"/>
      <c r="C381" s="8"/>
      <c r="D381" s="8"/>
      <c r="E381" s="17"/>
      <c r="F381" s="17"/>
      <c r="G381" s="8"/>
      <c r="H381" s="17"/>
      <c r="I381" s="8"/>
      <c r="J381" s="8"/>
      <c r="K381" s="17"/>
      <c r="L381" s="20" t="str">
        <f aca="false">IF(OR(A381="",E381=""),"",IF(H381="",Settings!$C$9,H381)-E381)</f>
        <v/>
      </c>
      <c r="M381" s="20" t="n">
        <f aca="false">IF(OR(A381="",F381="",H381&lt;&gt;"",I381="Not applicable"),0,MAX(0,Settings!$C$9-F381))</f>
        <v>0</v>
      </c>
      <c r="N381" s="10" t="str">
        <f aca="false">IF(A381="","",IF(I381="Not applicable","Not applicable",IF(I381="Accepted","Closed",IF(I381="Query raised",IF(K381="","Query open","Query answered"),IF(H381="",IF(M381&gt;0,"Overdue","Pending"),"Awaiting auditor")))))</f>
        <v/>
      </c>
    </row>
    <row r="382" customFormat="false" ht="15" hidden="false" customHeight="false" outlineLevel="0" collapsed="false">
      <c r="A382" s="19"/>
      <c r="B382" s="8"/>
      <c r="C382" s="8"/>
      <c r="D382" s="8"/>
      <c r="E382" s="17"/>
      <c r="F382" s="17"/>
      <c r="G382" s="8"/>
      <c r="H382" s="17"/>
      <c r="I382" s="8"/>
      <c r="J382" s="8"/>
      <c r="K382" s="17"/>
      <c r="L382" s="20" t="str">
        <f aca="false">IF(OR(A382="",E382=""),"",IF(H382="",Settings!$C$9,H382)-E382)</f>
        <v/>
      </c>
      <c r="M382" s="20" t="n">
        <f aca="false">IF(OR(A382="",F382="",H382&lt;&gt;"",I382="Not applicable"),0,MAX(0,Settings!$C$9-F382))</f>
        <v>0</v>
      </c>
      <c r="N382" s="10" t="str">
        <f aca="false">IF(A382="","",IF(I382="Not applicable","Not applicable",IF(I382="Accepted","Closed",IF(I382="Query raised",IF(K382="","Query open","Query answered"),IF(H382="",IF(M382&gt;0,"Overdue","Pending"),"Awaiting auditor")))))</f>
        <v/>
      </c>
    </row>
    <row r="383" customFormat="false" ht="15" hidden="false" customHeight="false" outlineLevel="0" collapsed="false">
      <c r="A383" s="19"/>
      <c r="B383" s="8"/>
      <c r="C383" s="8"/>
      <c r="D383" s="8"/>
      <c r="E383" s="17"/>
      <c r="F383" s="17"/>
      <c r="G383" s="8"/>
      <c r="H383" s="17"/>
      <c r="I383" s="8"/>
      <c r="J383" s="8"/>
      <c r="K383" s="17"/>
      <c r="L383" s="20" t="str">
        <f aca="false">IF(OR(A383="",E383=""),"",IF(H383="",Settings!$C$9,H383)-E383)</f>
        <v/>
      </c>
      <c r="M383" s="20" t="n">
        <f aca="false">IF(OR(A383="",F383="",H383&lt;&gt;"",I383="Not applicable"),0,MAX(0,Settings!$C$9-F383))</f>
        <v>0</v>
      </c>
      <c r="N383" s="10" t="str">
        <f aca="false">IF(A383="","",IF(I383="Not applicable","Not applicable",IF(I383="Accepted","Closed",IF(I383="Query raised",IF(K383="","Query open","Query answered"),IF(H383="",IF(M383&gt;0,"Overdue","Pending"),"Awaiting auditor")))))</f>
        <v/>
      </c>
    </row>
    <row r="384" customFormat="false" ht="15" hidden="false" customHeight="false" outlineLevel="0" collapsed="false">
      <c r="A384" s="19"/>
      <c r="B384" s="8"/>
      <c r="C384" s="8"/>
      <c r="D384" s="8"/>
      <c r="E384" s="17"/>
      <c r="F384" s="17"/>
      <c r="G384" s="8"/>
      <c r="H384" s="17"/>
      <c r="I384" s="8"/>
      <c r="J384" s="8"/>
      <c r="K384" s="17"/>
      <c r="L384" s="20" t="str">
        <f aca="false">IF(OR(A384="",E384=""),"",IF(H384="",Settings!$C$9,H384)-E384)</f>
        <v/>
      </c>
      <c r="M384" s="20" t="n">
        <f aca="false">IF(OR(A384="",F384="",H384&lt;&gt;"",I384="Not applicable"),0,MAX(0,Settings!$C$9-F384))</f>
        <v>0</v>
      </c>
      <c r="N384" s="10" t="str">
        <f aca="false">IF(A384="","",IF(I384="Not applicable","Not applicable",IF(I384="Accepted","Closed",IF(I384="Query raised",IF(K384="","Query open","Query answered"),IF(H384="",IF(M384&gt;0,"Overdue","Pending"),"Awaiting auditor")))))</f>
        <v/>
      </c>
    </row>
    <row r="385" customFormat="false" ht="15" hidden="false" customHeight="false" outlineLevel="0" collapsed="false">
      <c r="A385" s="19"/>
      <c r="B385" s="8"/>
      <c r="C385" s="8"/>
      <c r="D385" s="8"/>
      <c r="E385" s="17"/>
      <c r="F385" s="17"/>
      <c r="G385" s="8"/>
      <c r="H385" s="17"/>
      <c r="I385" s="8"/>
      <c r="J385" s="8"/>
      <c r="K385" s="17"/>
      <c r="L385" s="20" t="str">
        <f aca="false">IF(OR(A385="",E385=""),"",IF(H385="",Settings!$C$9,H385)-E385)</f>
        <v/>
      </c>
      <c r="M385" s="20" t="n">
        <f aca="false">IF(OR(A385="",F385="",H385&lt;&gt;"",I385="Not applicable"),0,MAX(0,Settings!$C$9-F385))</f>
        <v>0</v>
      </c>
      <c r="N385" s="10" t="str">
        <f aca="false">IF(A385="","",IF(I385="Not applicable","Not applicable",IF(I385="Accepted","Closed",IF(I385="Query raised",IF(K385="","Query open","Query answered"),IF(H385="",IF(M385&gt;0,"Overdue","Pending"),"Awaiting auditor")))))</f>
        <v/>
      </c>
    </row>
    <row r="386" customFormat="false" ht="15" hidden="false" customHeight="false" outlineLevel="0" collapsed="false">
      <c r="A386" s="19"/>
      <c r="B386" s="8"/>
      <c r="C386" s="8"/>
      <c r="D386" s="8"/>
      <c r="E386" s="17"/>
      <c r="F386" s="17"/>
      <c r="G386" s="8"/>
      <c r="H386" s="17"/>
      <c r="I386" s="8"/>
      <c r="J386" s="8"/>
      <c r="K386" s="17"/>
      <c r="L386" s="20" t="str">
        <f aca="false">IF(OR(A386="",E386=""),"",IF(H386="",Settings!$C$9,H386)-E386)</f>
        <v/>
      </c>
      <c r="M386" s="20" t="n">
        <f aca="false">IF(OR(A386="",F386="",H386&lt;&gt;"",I386="Not applicable"),0,MAX(0,Settings!$C$9-F386))</f>
        <v>0</v>
      </c>
      <c r="N386" s="10" t="str">
        <f aca="false">IF(A386="","",IF(I386="Not applicable","Not applicable",IF(I386="Accepted","Closed",IF(I386="Query raised",IF(K386="","Query open","Query answered"),IF(H386="",IF(M386&gt;0,"Overdue","Pending"),"Awaiting auditor")))))</f>
        <v/>
      </c>
    </row>
    <row r="387" customFormat="false" ht="15" hidden="false" customHeight="false" outlineLevel="0" collapsed="false">
      <c r="A387" s="19"/>
      <c r="B387" s="8"/>
      <c r="C387" s="8"/>
      <c r="D387" s="8"/>
      <c r="E387" s="17"/>
      <c r="F387" s="17"/>
      <c r="G387" s="8"/>
      <c r="H387" s="17"/>
      <c r="I387" s="8"/>
      <c r="J387" s="8"/>
      <c r="K387" s="17"/>
      <c r="L387" s="20" t="str">
        <f aca="false">IF(OR(A387="",E387=""),"",IF(H387="",Settings!$C$9,H387)-E387)</f>
        <v/>
      </c>
      <c r="M387" s="20" t="n">
        <f aca="false">IF(OR(A387="",F387="",H387&lt;&gt;"",I387="Not applicable"),0,MAX(0,Settings!$C$9-F387))</f>
        <v>0</v>
      </c>
      <c r="N387" s="10" t="str">
        <f aca="false">IF(A387="","",IF(I387="Not applicable","Not applicable",IF(I387="Accepted","Closed",IF(I387="Query raised",IF(K387="","Query open","Query answered"),IF(H387="",IF(M387&gt;0,"Overdue","Pending"),"Awaiting auditor")))))</f>
        <v/>
      </c>
    </row>
    <row r="388" customFormat="false" ht="15" hidden="false" customHeight="false" outlineLevel="0" collapsed="false">
      <c r="A388" s="19"/>
      <c r="B388" s="8"/>
      <c r="C388" s="8"/>
      <c r="D388" s="8"/>
      <c r="E388" s="17"/>
      <c r="F388" s="17"/>
      <c r="G388" s="8"/>
      <c r="H388" s="17"/>
      <c r="I388" s="8"/>
      <c r="J388" s="8"/>
      <c r="K388" s="17"/>
      <c r="L388" s="20" t="str">
        <f aca="false">IF(OR(A388="",E388=""),"",IF(H388="",Settings!$C$9,H388)-E388)</f>
        <v/>
      </c>
      <c r="M388" s="20" t="n">
        <f aca="false">IF(OR(A388="",F388="",H388&lt;&gt;"",I388="Not applicable"),0,MAX(0,Settings!$C$9-F388))</f>
        <v>0</v>
      </c>
      <c r="N388" s="10" t="str">
        <f aca="false">IF(A388="","",IF(I388="Not applicable","Not applicable",IF(I388="Accepted","Closed",IF(I388="Query raised",IF(K388="","Query open","Query answered"),IF(H388="",IF(M388&gt;0,"Overdue","Pending"),"Awaiting auditor")))))</f>
        <v/>
      </c>
    </row>
    <row r="389" customFormat="false" ht="15" hidden="false" customHeight="false" outlineLevel="0" collapsed="false">
      <c r="A389" s="19"/>
      <c r="B389" s="8"/>
      <c r="C389" s="8"/>
      <c r="D389" s="8"/>
      <c r="E389" s="17"/>
      <c r="F389" s="17"/>
      <c r="G389" s="8"/>
      <c r="H389" s="17"/>
      <c r="I389" s="8"/>
      <c r="J389" s="8"/>
      <c r="K389" s="17"/>
      <c r="L389" s="20" t="str">
        <f aca="false">IF(OR(A389="",E389=""),"",IF(H389="",Settings!$C$9,H389)-E389)</f>
        <v/>
      </c>
      <c r="M389" s="20" t="n">
        <f aca="false">IF(OR(A389="",F389="",H389&lt;&gt;"",I389="Not applicable"),0,MAX(0,Settings!$C$9-F389))</f>
        <v>0</v>
      </c>
      <c r="N389" s="10" t="str">
        <f aca="false">IF(A389="","",IF(I389="Not applicable","Not applicable",IF(I389="Accepted","Closed",IF(I389="Query raised",IF(K389="","Query open","Query answered"),IF(H389="",IF(M389&gt;0,"Overdue","Pending"),"Awaiting auditor")))))</f>
        <v/>
      </c>
    </row>
    <row r="390" customFormat="false" ht="15" hidden="false" customHeight="false" outlineLevel="0" collapsed="false">
      <c r="A390" s="19"/>
      <c r="B390" s="8"/>
      <c r="C390" s="8"/>
      <c r="D390" s="8"/>
      <c r="E390" s="17"/>
      <c r="F390" s="17"/>
      <c r="G390" s="8"/>
      <c r="H390" s="17"/>
      <c r="I390" s="8"/>
      <c r="J390" s="8"/>
      <c r="K390" s="17"/>
      <c r="L390" s="20" t="str">
        <f aca="false">IF(OR(A390="",E390=""),"",IF(H390="",Settings!$C$9,H390)-E390)</f>
        <v/>
      </c>
      <c r="M390" s="20" t="n">
        <f aca="false">IF(OR(A390="",F390="",H390&lt;&gt;"",I390="Not applicable"),0,MAX(0,Settings!$C$9-F390))</f>
        <v>0</v>
      </c>
      <c r="N390" s="10" t="str">
        <f aca="false">IF(A390="","",IF(I390="Not applicable","Not applicable",IF(I390="Accepted","Closed",IF(I390="Query raised",IF(K390="","Query open","Query answered"),IF(H390="",IF(M390&gt;0,"Overdue","Pending"),"Awaiting auditor")))))</f>
        <v/>
      </c>
    </row>
    <row r="391" customFormat="false" ht="15" hidden="false" customHeight="false" outlineLevel="0" collapsed="false">
      <c r="A391" s="19"/>
      <c r="B391" s="8"/>
      <c r="C391" s="8"/>
      <c r="D391" s="8"/>
      <c r="E391" s="17"/>
      <c r="F391" s="17"/>
      <c r="G391" s="8"/>
      <c r="H391" s="17"/>
      <c r="I391" s="8"/>
      <c r="J391" s="8"/>
      <c r="K391" s="17"/>
      <c r="L391" s="20" t="str">
        <f aca="false">IF(OR(A391="",E391=""),"",IF(H391="",Settings!$C$9,H391)-E391)</f>
        <v/>
      </c>
      <c r="M391" s="20" t="n">
        <f aca="false">IF(OR(A391="",F391="",H391&lt;&gt;"",I391="Not applicable"),0,MAX(0,Settings!$C$9-F391))</f>
        <v>0</v>
      </c>
      <c r="N391" s="10" t="str">
        <f aca="false">IF(A391="","",IF(I391="Not applicable","Not applicable",IF(I391="Accepted","Closed",IF(I391="Query raised",IF(K391="","Query open","Query answered"),IF(H391="",IF(M391&gt;0,"Overdue","Pending"),"Awaiting auditor")))))</f>
        <v/>
      </c>
    </row>
    <row r="392" customFormat="false" ht="15" hidden="false" customHeight="false" outlineLevel="0" collapsed="false">
      <c r="A392" s="19"/>
      <c r="B392" s="8"/>
      <c r="C392" s="8"/>
      <c r="D392" s="8"/>
      <c r="E392" s="17"/>
      <c r="F392" s="17"/>
      <c r="G392" s="8"/>
      <c r="H392" s="17"/>
      <c r="I392" s="8"/>
      <c r="J392" s="8"/>
      <c r="K392" s="17"/>
      <c r="L392" s="20" t="str">
        <f aca="false">IF(OR(A392="",E392=""),"",IF(H392="",Settings!$C$9,H392)-E392)</f>
        <v/>
      </c>
      <c r="M392" s="20" t="n">
        <f aca="false">IF(OR(A392="",F392="",H392&lt;&gt;"",I392="Not applicable"),0,MAX(0,Settings!$C$9-F392))</f>
        <v>0</v>
      </c>
      <c r="N392" s="10" t="str">
        <f aca="false">IF(A392="","",IF(I392="Not applicable","Not applicable",IF(I392="Accepted","Closed",IF(I392="Query raised",IF(K392="","Query open","Query answered"),IF(H392="",IF(M392&gt;0,"Overdue","Pending"),"Awaiting auditor")))))</f>
        <v/>
      </c>
    </row>
    <row r="393" customFormat="false" ht="15" hidden="false" customHeight="false" outlineLevel="0" collapsed="false">
      <c r="A393" s="19"/>
      <c r="B393" s="8"/>
      <c r="C393" s="8"/>
      <c r="D393" s="8"/>
      <c r="E393" s="17"/>
      <c r="F393" s="17"/>
      <c r="G393" s="8"/>
      <c r="H393" s="17"/>
      <c r="I393" s="8"/>
      <c r="J393" s="8"/>
      <c r="K393" s="17"/>
      <c r="L393" s="20" t="str">
        <f aca="false">IF(OR(A393="",E393=""),"",IF(H393="",Settings!$C$9,H393)-E393)</f>
        <v/>
      </c>
      <c r="M393" s="20" t="n">
        <f aca="false">IF(OR(A393="",F393="",H393&lt;&gt;"",I393="Not applicable"),0,MAX(0,Settings!$C$9-F393))</f>
        <v>0</v>
      </c>
      <c r="N393" s="10" t="str">
        <f aca="false">IF(A393="","",IF(I393="Not applicable","Not applicable",IF(I393="Accepted","Closed",IF(I393="Query raised",IF(K393="","Query open","Query answered"),IF(H393="",IF(M393&gt;0,"Overdue","Pending"),"Awaiting auditor")))))</f>
        <v/>
      </c>
    </row>
    <row r="394" customFormat="false" ht="15" hidden="false" customHeight="false" outlineLevel="0" collapsed="false">
      <c r="A394" s="19"/>
      <c r="B394" s="8"/>
      <c r="C394" s="8"/>
      <c r="D394" s="8"/>
      <c r="E394" s="17"/>
      <c r="F394" s="17"/>
      <c r="G394" s="8"/>
      <c r="H394" s="17"/>
      <c r="I394" s="8"/>
      <c r="J394" s="8"/>
      <c r="K394" s="17"/>
      <c r="L394" s="20" t="str">
        <f aca="false">IF(OR(A394="",E394=""),"",IF(H394="",Settings!$C$9,H394)-E394)</f>
        <v/>
      </c>
      <c r="M394" s="20" t="n">
        <f aca="false">IF(OR(A394="",F394="",H394&lt;&gt;"",I394="Not applicable"),0,MAX(0,Settings!$C$9-F394))</f>
        <v>0</v>
      </c>
      <c r="N394" s="10" t="str">
        <f aca="false">IF(A394="","",IF(I394="Not applicable","Not applicable",IF(I394="Accepted","Closed",IF(I394="Query raised",IF(K394="","Query open","Query answered"),IF(H394="",IF(M394&gt;0,"Overdue","Pending"),"Awaiting auditor")))))</f>
        <v/>
      </c>
    </row>
    <row r="395" customFormat="false" ht="15" hidden="false" customHeight="false" outlineLevel="0" collapsed="false">
      <c r="A395" s="19"/>
      <c r="B395" s="8"/>
      <c r="C395" s="8"/>
      <c r="D395" s="8"/>
      <c r="E395" s="17"/>
      <c r="F395" s="17"/>
      <c r="G395" s="8"/>
      <c r="H395" s="17"/>
      <c r="I395" s="8"/>
      <c r="J395" s="8"/>
      <c r="K395" s="17"/>
      <c r="L395" s="20" t="str">
        <f aca="false">IF(OR(A395="",E395=""),"",IF(H395="",Settings!$C$9,H395)-E395)</f>
        <v/>
      </c>
      <c r="M395" s="20" t="n">
        <f aca="false">IF(OR(A395="",F395="",H395&lt;&gt;"",I395="Not applicable"),0,MAX(0,Settings!$C$9-F395))</f>
        <v>0</v>
      </c>
      <c r="N395" s="10" t="str">
        <f aca="false">IF(A395="","",IF(I395="Not applicable","Not applicable",IF(I395="Accepted","Closed",IF(I395="Query raised",IF(K395="","Query open","Query answered"),IF(H395="",IF(M395&gt;0,"Overdue","Pending"),"Awaiting auditor")))))</f>
        <v/>
      </c>
    </row>
    <row r="396" customFormat="false" ht="15" hidden="false" customHeight="false" outlineLevel="0" collapsed="false">
      <c r="A396" s="19"/>
      <c r="B396" s="8"/>
      <c r="C396" s="8"/>
      <c r="D396" s="8"/>
      <c r="E396" s="17"/>
      <c r="F396" s="17"/>
      <c r="G396" s="8"/>
      <c r="H396" s="17"/>
      <c r="I396" s="8"/>
      <c r="J396" s="8"/>
      <c r="K396" s="17"/>
      <c r="L396" s="20" t="str">
        <f aca="false">IF(OR(A396="",E396=""),"",IF(H396="",Settings!$C$9,H396)-E396)</f>
        <v/>
      </c>
      <c r="M396" s="20" t="n">
        <f aca="false">IF(OR(A396="",F396="",H396&lt;&gt;"",I396="Not applicable"),0,MAX(0,Settings!$C$9-F396))</f>
        <v>0</v>
      </c>
      <c r="N396" s="10" t="str">
        <f aca="false">IF(A396="","",IF(I396="Not applicable","Not applicable",IF(I396="Accepted","Closed",IF(I396="Query raised",IF(K396="","Query open","Query answered"),IF(H396="",IF(M396&gt;0,"Overdue","Pending"),"Awaiting auditor")))))</f>
        <v/>
      </c>
    </row>
    <row r="397" customFormat="false" ht="15" hidden="false" customHeight="false" outlineLevel="0" collapsed="false">
      <c r="A397" s="19"/>
      <c r="B397" s="8"/>
      <c r="C397" s="8"/>
      <c r="D397" s="8"/>
      <c r="E397" s="17"/>
      <c r="F397" s="17"/>
      <c r="G397" s="8"/>
      <c r="H397" s="17"/>
      <c r="I397" s="8"/>
      <c r="J397" s="8"/>
      <c r="K397" s="17"/>
      <c r="L397" s="20" t="str">
        <f aca="false">IF(OR(A397="",E397=""),"",IF(H397="",Settings!$C$9,H397)-E397)</f>
        <v/>
      </c>
      <c r="M397" s="20" t="n">
        <f aca="false">IF(OR(A397="",F397="",H397&lt;&gt;"",I397="Not applicable"),0,MAX(0,Settings!$C$9-F397))</f>
        <v>0</v>
      </c>
      <c r="N397" s="10" t="str">
        <f aca="false">IF(A397="","",IF(I397="Not applicable","Not applicable",IF(I397="Accepted","Closed",IF(I397="Query raised",IF(K397="","Query open","Query answered"),IF(H397="",IF(M397&gt;0,"Overdue","Pending"),"Awaiting auditor")))))</f>
        <v/>
      </c>
    </row>
    <row r="398" customFormat="false" ht="15" hidden="false" customHeight="false" outlineLevel="0" collapsed="false">
      <c r="A398" s="19"/>
      <c r="B398" s="8"/>
      <c r="C398" s="8"/>
      <c r="D398" s="8"/>
      <c r="E398" s="17"/>
      <c r="F398" s="17"/>
      <c r="G398" s="8"/>
      <c r="H398" s="17"/>
      <c r="I398" s="8"/>
      <c r="J398" s="8"/>
      <c r="K398" s="17"/>
      <c r="L398" s="20" t="str">
        <f aca="false">IF(OR(A398="",E398=""),"",IF(H398="",Settings!$C$9,H398)-E398)</f>
        <v/>
      </c>
      <c r="M398" s="20" t="n">
        <f aca="false">IF(OR(A398="",F398="",H398&lt;&gt;"",I398="Not applicable"),0,MAX(0,Settings!$C$9-F398))</f>
        <v>0</v>
      </c>
      <c r="N398" s="10" t="str">
        <f aca="false">IF(A398="","",IF(I398="Not applicable","Not applicable",IF(I398="Accepted","Closed",IF(I398="Query raised",IF(K398="","Query open","Query answered"),IF(H398="",IF(M398&gt;0,"Overdue","Pending"),"Awaiting auditor")))))</f>
        <v/>
      </c>
    </row>
    <row r="399" customFormat="false" ht="15" hidden="false" customHeight="false" outlineLevel="0" collapsed="false">
      <c r="A399" s="19"/>
      <c r="B399" s="8"/>
      <c r="C399" s="8"/>
      <c r="D399" s="8"/>
      <c r="E399" s="17"/>
      <c r="F399" s="17"/>
      <c r="G399" s="8"/>
      <c r="H399" s="17"/>
      <c r="I399" s="8"/>
      <c r="J399" s="8"/>
      <c r="K399" s="17"/>
      <c r="L399" s="20" t="str">
        <f aca="false">IF(OR(A399="",E399=""),"",IF(H399="",Settings!$C$9,H399)-E399)</f>
        <v/>
      </c>
      <c r="M399" s="20" t="n">
        <f aca="false">IF(OR(A399="",F399="",H399&lt;&gt;"",I399="Not applicable"),0,MAX(0,Settings!$C$9-F399))</f>
        <v>0</v>
      </c>
      <c r="N399" s="10" t="str">
        <f aca="false">IF(A399="","",IF(I399="Not applicable","Not applicable",IF(I399="Accepted","Closed",IF(I399="Query raised",IF(K399="","Query open","Query answered"),IF(H399="",IF(M399&gt;0,"Overdue","Pending"),"Awaiting auditor")))))</f>
        <v/>
      </c>
    </row>
    <row r="400" customFormat="false" ht="15" hidden="false" customHeight="false" outlineLevel="0" collapsed="false">
      <c r="A400" s="19"/>
      <c r="B400" s="8"/>
      <c r="C400" s="8"/>
      <c r="D400" s="8"/>
      <c r="E400" s="17"/>
      <c r="F400" s="17"/>
      <c r="G400" s="8"/>
      <c r="H400" s="17"/>
      <c r="I400" s="8"/>
      <c r="J400" s="8"/>
      <c r="K400" s="17"/>
      <c r="L400" s="20" t="str">
        <f aca="false">IF(OR(A400="",E400=""),"",IF(H400="",Settings!$C$9,H400)-E400)</f>
        <v/>
      </c>
      <c r="M400" s="20" t="n">
        <f aca="false">IF(OR(A400="",F400="",H400&lt;&gt;"",I400="Not applicable"),0,MAX(0,Settings!$C$9-F400))</f>
        <v>0</v>
      </c>
      <c r="N400" s="10" t="str">
        <f aca="false">IF(A400="","",IF(I400="Not applicable","Not applicable",IF(I400="Accepted","Closed",IF(I400="Query raised",IF(K400="","Query open","Query answered"),IF(H400="",IF(M400&gt;0,"Overdue","Pending"),"Awaiting auditor")))))</f>
        <v/>
      </c>
    </row>
    <row r="401" customFormat="false" ht="15" hidden="false" customHeight="false" outlineLevel="0" collapsed="false">
      <c r="A401" s="19"/>
      <c r="B401" s="8"/>
      <c r="C401" s="8"/>
      <c r="D401" s="8"/>
      <c r="E401" s="17"/>
      <c r="F401" s="17"/>
      <c r="G401" s="8"/>
      <c r="H401" s="17"/>
      <c r="I401" s="8"/>
      <c r="J401" s="8"/>
      <c r="K401" s="17"/>
      <c r="L401" s="20" t="str">
        <f aca="false">IF(OR(A401="",E401=""),"",IF(H401="",Settings!$C$9,H401)-E401)</f>
        <v/>
      </c>
      <c r="M401" s="20" t="n">
        <f aca="false">IF(OR(A401="",F401="",H401&lt;&gt;"",I401="Not applicable"),0,MAX(0,Settings!$C$9-F401))</f>
        <v>0</v>
      </c>
      <c r="N401" s="10" t="str">
        <f aca="false">IF(A401="","",IF(I401="Not applicable","Not applicable",IF(I401="Accepted","Closed",IF(I401="Query raised",IF(K401="","Query open","Query answered"),IF(H401="",IF(M401&gt;0,"Overdue","Pending"),"Awaiting auditor")))))</f>
        <v/>
      </c>
    </row>
    <row r="402" customFormat="false" ht="15" hidden="false" customHeight="false" outlineLevel="0" collapsed="false">
      <c r="A402" s="19"/>
      <c r="B402" s="8"/>
      <c r="C402" s="8"/>
      <c r="D402" s="8"/>
      <c r="E402" s="17"/>
      <c r="F402" s="17"/>
      <c r="G402" s="8"/>
      <c r="H402" s="17"/>
      <c r="I402" s="8"/>
      <c r="J402" s="8"/>
      <c r="K402" s="17"/>
      <c r="L402" s="20" t="str">
        <f aca="false">IF(OR(A402="",E402=""),"",IF(H402="",Settings!$C$9,H402)-E402)</f>
        <v/>
      </c>
      <c r="M402" s="20" t="n">
        <f aca="false">IF(OR(A402="",F402="",H402&lt;&gt;"",I402="Not applicable"),0,MAX(0,Settings!$C$9-F402))</f>
        <v>0</v>
      </c>
      <c r="N402" s="10" t="str">
        <f aca="false">IF(A402="","",IF(I402="Not applicable","Not applicable",IF(I402="Accepted","Closed",IF(I402="Query raised",IF(K402="","Query open","Query answered"),IF(H402="",IF(M402&gt;0,"Overdue","Pending"),"Awaiting auditor")))))</f>
        <v/>
      </c>
    </row>
    <row r="403" customFormat="false" ht="15" hidden="false" customHeight="false" outlineLevel="0" collapsed="false">
      <c r="A403" s="19"/>
      <c r="B403" s="8"/>
      <c r="C403" s="8"/>
      <c r="D403" s="8"/>
      <c r="E403" s="17"/>
      <c r="F403" s="17"/>
      <c r="G403" s="8"/>
      <c r="H403" s="17"/>
      <c r="I403" s="8"/>
      <c r="J403" s="8"/>
      <c r="K403" s="17"/>
      <c r="L403" s="20" t="str">
        <f aca="false">IF(OR(A403="",E403=""),"",IF(H403="",Settings!$C$9,H403)-E403)</f>
        <v/>
      </c>
      <c r="M403" s="20" t="n">
        <f aca="false">IF(OR(A403="",F403="",H403&lt;&gt;"",I403="Not applicable"),0,MAX(0,Settings!$C$9-F403))</f>
        <v>0</v>
      </c>
      <c r="N403" s="10" t="str">
        <f aca="false">IF(A403="","",IF(I403="Not applicable","Not applicable",IF(I403="Accepted","Closed",IF(I403="Query raised",IF(K403="","Query open","Query answered"),IF(H403="",IF(M403&gt;0,"Overdue","Pending"),"Awaiting auditor")))))</f>
        <v/>
      </c>
    </row>
    <row r="404" customFormat="false" ht="15" hidden="false" customHeight="false" outlineLevel="0" collapsed="false">
      <c r="A404" s="19"/>
      <c r="B404" s="8"/>
      <c r="C404" s="8"/>
      <c r="D404" s="8"/>
      <c r="E404" s="17"/>
      <c r="F404" s="17"/>
      <c r="G404" s="8"/>
      <c r="H404" s="17"/>
      <c r="I404" s="8"/>
      <c r="J404" s="8"/>
      <c r="K404" s="17"/>
      <c r="L404" s="20" t="str">
        <f aca="false">IF(OR(A404="",E404=""),"",IF(H404="",Settings!$C$9,H404)-E404)</f>
        <v/>
      </c>
      <c r="M404" s="20" t="n">
        <f aca="false">IF(OR(A404="",F404="",H404&lt;&gt;"",I404="Not applicable"),0,MAX(0,Settings!$C$9-F404))</f>
        <v>0</v>
      </c>
      <c r="N404" s="10" t="str">
        <f aca="false">IF(A404="","",IF(I404="Not applicable","Not applicable",IF(I404="Accepted","Closed",IF(I404="Query raised",IF(K404="","Query open","Query answered"),IF(H404="",IF(M404&gt;0,"Overdue","Pending"),"Awaiting auditor")))))</f>
        <v/>
      </c>
    </row>
    <row r="405" customFormat="false" ht="15" hidden="false" customHeight="false" outlineLevel="0" collapsed="false">
      <c r="A405" s="19"/>
      <c r="B405" s="8"/>
      <c r="C405" s="8"/>
      <c r="D405" s="8"/>
      <c r="E405" s="17"/>
      <c r="F405" s="17"/>
      <c r="G405" s="8"/>
      <c r="H405" s="17"/>
      <c r="I405" s="8"/>
      <c r="J405" s="8"/>
      <c r="K405" s="17"/>
      <c r="L405" s="20" t="str">
        <f aca="false">IF(OR(A405="",E405=""),"",IF(H405="",Settings!$C$9,H405)-E405)</f>
        <v/>
      </c>
      <c r="M405" s="20" t="n">
        <f aca="false">IF(OR(A405="",F405="",H405&lt;&gt;"",I405="Not applicable"),0,MAX(0,Settings!$C$9-F405))</f>
        <v>0</v>
      </c>
      <c r="N405" s="10" t="str">
        <f aca="false">IF(A405="","",IF(I405="Not applicable","Not applicable",IF(I405="Accepted","Closed",IF(I405="Query raised",IF(K405="","Query open","Query answered"),IF(H405="",IF(M405&gt;0,"Overdue","Pending"),"Awaiting auditor")))))</f>
        <v/>
      </c>
    </row>
    <row r="406" customFormat="false" ht="15" hidden="false" customHeight="false" outlineLevel="0" collapsed="false">
      <c r="A406" s="19"/>
      <c r="B406" s="8"/>
      <c r="C406" s="8"/>
      <c r="D406" s="8"/>
      <c r="E406" s="17"/>
      <c r="F406" s="17"/>
      <c r="G406" s="8"/>
      <c r="H406" s="17"/>
      <c r="I406" s="8"/>
      <c r="J406" s="8"/>
      <c r="K406" s="17"/>
      <c r="L406" s="20" t="str">
        <f aca="false">IF(OR(A406="",E406=""),"",IF(H406="",Settings!$C$9,H406)-E406)</f>
        <v/>
      </c>
      <c r="M406" s="20" t="n">
        <f aca="false">IF(OR(A406="",F406="",H406&lt;&gt;"",I406="Not applicable"),0,MAX(0,Settings!$C$9-F406))</f>
        <v>0</v>
      </c>
      <c r="N406" s="10" t="str">
        <f aca="false">IF(A406="","",IF(I406="Not applicable","Not applicable",IF(I406="Accepted","Closed",IF(I406="Query raised",IF(K406="","Query open","Query answered"),IF(H406="",IF(M406&gt;0,"Overdue","Pending"),"Awaiting auditor")))))</f>
        <v/>
      </c>
    </row>
    <row r="407" customFormat="false" ht="15" hidden="false" customHeight="false" outlineLevel="0" collapsed="false">
      <c r="A407" s="19"/>
      <c r="B407" s="8"/>
      <c r="C407" s="8"/>
      <c r="D407" s="8"/>
      <c r="E407" s="17"/>
      <c r="F407" s="17"/>
      <c r="G407" s="8"/>
      <c r="H407" s="17"/>
      <c r="I407" s="8"/>
      <c r="J407" s="8"/>
      <c r="K407" s="17"/>
      <c r="L407" s="20" t="str">
        <f aca="false">IF(OR(A407="",E407=""),"",IF(H407="",Settings!$C$9,H407)-E407)</f>
        <v/>
      </c>
      <c r="M407" s="20" t="n">
        <f aca="false">IF(OR(A407="",F407="",H407&lt;&gt;"",I407="Not applicable"),0,MAX(0,Settings!$C$9-F407))</f>
        <v>0</v>
      </c>
      <c r="N407" s="10" t="str">
        <f aca="false">IF(A407="","",IF(I407="Not applicable","Not applicable",IF(I407="Accepted","Closed",IF(I407="Query raised",IF(K407="","Query open","Query answered"),IF(H407="",IF(M407&gt;0,"Overdue","Pending"),"Awaiting auditor")))))</f>
        <v/>
      </c>
    </row>
    <row r="408" customFormat="false" ht="15" hidden="false" customHeight="false" outlineLevel="0" collapsed="false">
      <c r="A408" s="19"/>
      <c r="B408" s="8"/>
      <c r="C408" s="8"/>
      <c r="D408" s="8"/>
      <c r="E408" s="17"/>
      <c r="F408" s="17"/>
      <c r="G408" s="8"/>
      <c r="H408" s="17"/>
      <c r="I408" s="8"/>
      <c r="J408" s="8"/>
      <c r="K408" s="17"/>
      <c r="L408" s="20" t="str">
        <f aca="false">IF(OR(A408="",E408=""),"",IF(H408="",Settings!$C$9,H408)-E408)</f>
        <v/>
      </c>
      <c r="M408" s="20" t="n">
        <f aca="false">IF(OR(A408="",F408="",H408&lt;&gt;"",I408="Not applicable"),0,MAX(0,Settings!$C$9-F408))</f>
        <v>0</v>
      </c>
      <c r="N408" s="10" t="str">
        <f aca="false">IF(A408="","",IF(I408="Not applicable","Not applicable",IF(I408="Accepted","Closed",IF(I408="Query raised",IF(K408="","Query open","Query answered"),IF(H408="",IF(M408&gt;0,"Overdue","Pending"),"Awaiting auditor")))))</f>
        <v/>
      </c>
    </row>
  </sheetData>
  <conditionalFormatting sqref="N9:N408">
    <cfRule type="expression" priority="2" aboveAverage="0" equalAverage="0" bottom="0" percent="0" rank="0" text="" dxfId="0">
      <formula>N9="Closed"</formula>
    </cfRule>
    <cfRule type="expression" priority="3" aboveAverage="0" equalAverage="0" bottom="0" percent="0" rank="0" text="" dxfId="1">
      <formula>OR(N9="Overdue",N9="Query open")</formula>
    </cfRule>
  </conditionalFormatting>
  <dataValidations count="3">
    <dataValidation allowBlank="true" errorStyle="stop" operator="between" showDropDown="false" showErrorMessage="false" showInputMessage="false" sqref="B9:B408" type="list">
      <formula1>Settings!$A$12:$A$25</formula1>
      <formula2>0</formula2>
    </dataValidation>
    <dataValidation allowBlank="true" error="Pick a value from the list" errorStyle="stop" errorTitle="Invalid entry" operator="between" showDropDown="false" showErrorMessage="false" showInputMessage="false" sqref="G9:G408" type="list">
      <formula1>"High,Medium,Low"</formula1>
      <formula2>0</formula2>
    </dataValidation>
    <dataValidation allowBlank="true" error="Pick a value from the list" errorStyle="stop" errorTitle="Invalid entry" operator="between" showDropDown="false" showErrorMessage="false" showInputMessage="false" sqref="I9:I408" type="list">
      <formula1>"Open,Accepted,Query raised,Not applicable"</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4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1"/>
    <col collapsed="false" customWidth="true" hidden="false" outlineLevel="0" max="3" min="3" style="0" width="10"/>
    <col collapsed="false" customWidth="true" hidden="false" outlineLevel="0" max="4" min="4" style="0" width="14"/>
    <col collapsed="false" customWidth="true" hidden="false" outlineLevel="0" max="5" min="5" style="0" width="12"/>
    <col collapsed="false" customWidth="true" hidden="false" outlineLevel="0" max="6" min="6" style="0" width="10"/>
    <col collapsed="false" customWidth="true" hidden="false" outlineLevel="0" max="7" min="7" style="0" width="11"/>
    <col collapsed="false" customWidth="true" hidden="false" outlineLevel="0" max="8" min="8" style="0" width="10"/>
  </cols>
  <sheetData>
    <row r="1" customFormat="false" ht="17.35" hidden="false" customHeight="false" outlineLevel="0" collapsed="false">
      <c r="A1" s="15" t="s">
        <v>108</v>
      </c>
    </row>
    <row r="2" customFormat="false" ht="15" hidden="false" customHeight="false" outlineLevel="0" collapsed="false">
      <c r="A2" s="16" t="s">
        <v>38</v>
      </c>
    </row>
    <row r="4" customFormat="false" ht="15" hidden="false" customHeight="false" outlineLevel="0" collapsed="false">
      <c r="A4" s="21" t="str">
        <f aca="false">Settings!C5&amp;"  |  "&amp;Settings!C6&amp;"  |  "&amp;Settings!C7&amp;"  |  Status as at "&amp;TEXT(Settings!C9,"dd-mmm-yyyy")</f>
        <v>Sample Toll Road SPV Private Limited  |  FY 2026-27  |  Sample &amp; Co, Chartered Accountants  |  Status as at 10-May-2027</v>
      </c>
    </row>
    <row r="6" customFormat="false" ht="30" hidden="false" customHeight="true" outlineLevel="0" collapsed="false">
      <c r="A6" s="18" t="s">
        <v>65</v>
      </c>
      <c r="B6" s="18" t="s">
        <v>19</v>
      </c>
      <c r="C6" s="18" t="s">
        <v>109</v>
      </c>
      <c r="D6" s="18" t="s">
        <v>110</v>
      </c>
      <c r="E6" s="18" t="s">
        <v>111</v>
      </c>
      <c r="F6" s="18" t="s">
        <v>112</v>
      </c>
      <c r="G6" s="18" t="s">
        <v>113</v>
      </c>
      <c r="H6" s="18" t="s">
        <v>114</v>
      </c>
    </row>
    <row r="7" customFormat="false" ht="15" hidden="false" customHeight="false" outlineLevel="0" collapsed="false">
      <c r="A7" s="11" t="str">
        <f aca="false">Settings!A12</f>
        <v>Planning</v>
      </c>
      <c r="B7" s="20" t="n">
        <f aca="false">COUNTIFS(Requests!$B$9:$B$408,A7,Requests!$N$9:$N$408,"&lt;&gt;Not applicable")</f>
        <v>1</v>
      </c>
      <c r="C7" s="20" t="n">
        <f aca="false">COUNTIFS(Requests!$B$9:$B$408,A7,Requests!$N$9:$N$408,"Closed")</f>
        <v>1</v>
      </c>
      <c r="D7" s="20" t="n">
        <f aca="false">COUNTIFS(Requests!$B$9:$B$408,A7,Requests!$N$9:$N$408,"Awaiting auditor")+COUNTIFS(Requests!$B$9:$B$408,A7,Requests!$N$9:$N$408,"Query answered")</f>
        <v>0</v>
      </c>
      <c r="E7" s="20" t="n">
        <f aca="false">COUNTIFS(Requests!$B$9:$B$408,A7,Requests!$N$9:$N$408,"Pending")</f>
        <v>0</v>
      </c>
      <c r="F7" s="20" t="n">
        <f aca="false">COUNTIFS(Requests!$B$9:$B$408,A7,Requests!$N$9:$N$408,"Overdue")</f>
        <v>0</v>
      </c>
      <c r="G7" s="20" t="n">
        <f aca="false">COUNTIFS(Requests!$B$9:$B$408,A7,Requests!$N$9:$N$408,"Query open")</f>
        <v>0</v>
      </c>
      <c r="H7" s="22" t="n">
        <f aca="false">IF(B7=0,"",C7/B7)</f>
        <v>1</v>
      </c>
    </row>
    <row r="8" customFormat="false" ht="15" hidden="false" customHeight="false" outlineLevel="0" collapsed="false">
      <c r="A8" s="11" t="str">
        <f aca="false">Settings!A13</f>
        <v>Revenue</v>
      </c>
      <c r="B8" s="20" t="n">
        <f aca="false">COUNTIFS(Requests!$B$9:$B$408,A8,Requests!$N$9:$N$408,"&lt;&gt;Not applicable")</f>
        <v>1</v>
      </c>
      <c r="C8" s="20" t="n">
        <f aca="false">COUNTIFS(Requests!$B$9:$B$408,A8,Requests!$N$9:$N$408,"Closed")</f>
        <v>0</v>
      </c>
      <c r="D8" s="20" t="n">
        <f aca="false">COUNTIFS(Requests!$B$9:$B$408,A8,Requests!$N$9:$N$408,"Awaiting auditor")+COUNTIFS(Requests!$B$9:$B$408,A8,Requests!$N$9:$N$408,"Query answered")</f>
        <v>1</v>
      </c>
      <c r="E8" s="20" t="n">
        <f aca="false">COUNTIFS(Requests!$B$9:$B$408,A8,Requests!$N$9:$N$408,"Pending")</f>
        <v>0</v>
      </c>
      <c r="F8" s="20" t="n">
        <f aca="false">COUNTIFS(Requests!$B$9:$B$408,A8,Requests!$N$9:$N$408,"Overdue")</f>
        <v>0</v>
      </c>
      <c r="G8" s="20" t="n">
        <f aca="false">COUNTIFS(Requests!$B$9:$B$408,A8,Requests!$N$9:$N$408,"Query open")</f>
        <v>0</v>
      </c>
      <c r="H8" s="22" t="n">
        <f aca="false">IF(B8=0,"",C8/B8)</f>
        <v>0</v>
      </c>
    </row>
    <row r="9" customFormat="false" ht="15" hidden="false" customHeight="false" outlineLevel="0" collapsed="false">
      <c r="A9" s="11" t="str">
        <f aca="false">Settings!A14</f>
        <v>Receivables</v>
      </c>
      <c r="B9" s="20" t="n">
        <f aca="false">COUNTIFS(Requests!$B$9:$B$408,A9,Requests!$N$9:$N$408,"&lt;&gt;Not applicable")</f>
        <v>0</v>
      </c>
      <c r="C9" s="20" t="n">
        <f aca="false">COUNTIFS(Requests!$B$9:$B$408,A9,Requests!$N$9:$N$408,"Closed")</f>
        <v>0</v>
      </c>
      <c r="D9" s="20" t="n">
        <f aca="false">COUNTIFS(Requests!$B$9:$B$408,A9,Requests!$N$9:$N$408,"Awaiting auditor")+COUNTIFS(Requests!$B$9:$B$408,A9,Requests!$N$9:$N$408,"Query answered")</f>
        <v>0</v>
      </c>
      <c r="E9" s="20" t="n">
        <f aca="false">COUNTIFS(Requests!$B$9:$B$408,A9,Requests!$N$9:$N$408,"Pending")</f>
        <v>0</v>
      </c>
      <c r="F9" s="20" t="n">
        <f aca="false">COUNTIFS(Requests!$B$9:$B$408,A9,Requests!$N$9:$N$408,"Overdue")</f>
        <v>0</v>
      </c>
      <c r="G9" s="20" t="n">
        <f aca="false">COUNTIFS(Requests!$B$9:$B$408,A9,Requests!$N$9:$N$408,"Query open")</f>
        <v>0</v>
      </c>
      <c r="H9" s="22" t="str">
        <f aca="false">IF(B9=0,"",C9/B9)</f>
        <v/>
      </c>
    </row>
    <row r="10" customFormat="false" ht="15" hidden="false" customHeight="false" outlineLevel="0" collapsed="false">
      <c r="A10" s="11" t="str">
        <f aca="false">Settings!A15</f>
        <v>Payables</v>
      </c>
      <c r="B10" s="20" t="n">
        <f aca="false">COUNTIFS(Requests!$B$9:$B$408,A10,Requests!$N$9:$N$408,"&lt;&gt;Not applicable")</f>
        <v>0</v>
      </c>
      <c r="C10" s="20" t="n">
        <f aca="false">COUNTIFS(Requests!$B$9:$B$408,A10,Requests!$N$9:$N$408,"Closed")</f>
        <v>0</v>
      </c>
      <c r="D10" s="20" t="n">
        <f aca="false">COUNTIFS(Requests!$B$9:$B$408,A10,Requests!$N$9:$N$408,"Awaiting auditor")+COUNTIFS(Requests!$B$9:$B$408,A10,Requests!$N$9:$N$408,"Query answered")</f>
        <v>0</v>
      </c>
      <c r="E10" s="20" t="n">
        <f aca="false">COUNTIFS(Requests!$B$9:$B$408,A10,Requests!$N$9:$N$408,"Pending")</f>
        <v>0</v>
      </c>
      <c r="F10" s="20" t="n">
        <f aca="false">COUNTIFS(Requests!$B$9:$B$408,A10,Requests!$N$9:$N$408,"Overdue")</f>
        <v>0</v>
      </c>
      <c r="G10" s="20" t="n">
        <f aca="false">COUNTIFS(Requests!$B$9:$B$408,A10,Requests!$N$9:$N$408,"Query open")</f>
        <v>0</v>
      </c>
      <c r="H10" s="22" t="str">
        <f aca="false">IF(B10=0,"",C10/B10)</f>
        <v/>
      </c>
    </row>
    <row r="11" customFormat="false" ht="15" hidden="false" customHeight="false" outlineLevel="0" collapsed="false">
      <c r="A11" s="11" t="str">
        <f aca="false">Settings!A16</f>
        <v>PPE and intangibles</v>
      </c>
      <c r="B11" s="20" t="n">
        <f aca="false">COUNTIFS(Requests!$B$9:$B$408,A11,Requests!$N$9:$N$408,"&lt;&gt;Not applicable")</f>
        <v>1</v>
      </c>
      <c r="C11" s="20" t="n">
        <f aca="false">COUNTIFS(Requests!$B$9:$B$408,A11,Requests!$N$9:$N$408,"Closed")</f>
        <v>0</v>
      </c>
      <c r="D11" s="20" t="n">
        <f aca="false">COUNTIFS(Requests!$B$9:$B$408,A11,Requests!$N$9:$N$408,"Awaiting auditor")+COUNTIFS(Requests!$B$9:$B$408,A11,Requests!$N$9:$N$408,"Query answered")</f>
        <v>1</v>
      </c>
      <c r="E11" s="20" t="n">
        <f aca="false">COUNTIFS(Requests!$B$9:$B$408,A11,Requests!$N$9:$N$408,"Pending")</f>
        <v>0</v>
      </c>
      <c r="F11" s="20" t="n">
        <f aca="false">COUNTIFS(Requests!$B$9:$B$408,A11,Requests!$N$9:$N$408,"Overdue")</f>
        <v>0</v>
      </c>
      <c r="G11" s="20" t="n">
        <f aca="false">COUNTIFS(Requests!$B$9:$B$408,A11,Requests!$N$9:$N$408,"Query open")</f>
        <v>0</v>
      </c>
      <c r="H11" s="22" t="n">
        <f aca="false">IF(B11=0,"",C11/B11)</f>
        <v>0</v>
      </c>
    </row>
    <row r="12" customFormat="false" ht="15" hidden="false" customHeight="false" outlineLevel="0" collapsed="false">
      <c r="A12" s="11" t="str">
        <f aca="false">Settings!A17</f>
        <v>Borrowings</v>
      </c>
      <c r="B12" s="20" t="n">
        <f aca="false">COUNTIFS(Requests!$B$9:$B$408,A12,Requests!$N$9:$N$408,"&lt;&gt;Not applicable")</f>
        <v>1</v>
      </c>
      <c r="C12" s="20" t="n">
        <f aca="false">COUNTIFS(Requests!$B$9:$B$408,A12,Requests!$N$9:$N$408,"Closed")</f>
        <v>0</v>
      </c>
      <c r="D12" s="20" t="n">
        <f aca="false">COUNTIFS(Requests!$B$9:$B$408,A12,Requests!$N$9:$N$408,"Awaiting auditor")+COUNTIFS(Requests!$B$9:$B$408,A12,Requests!$N$9:$N$408,"Query answered")</f>
        <v>0</v>
      </c>
      <c r="E12" s="20" t="n">
        <f aca="false">COUNTIFS(Requests!$B$9:$B$408,A12,Requests!$N$9:$N$408,"Pending")</f>
        <v>0</v>
      </c>
      <c r="F12" s="20" t="n">
        <f aca="false">COUNTIFS(Requests!$B$9:$B$408,A12,Requests!$N$9:$N$408,"Overdue")</f>
        <v>1</v>
      </c>
      <c r="G12" s="20" t="n">
        <f aca="false">COUNTIFS(Requests!$B$9:$B$408,A12,Requests!$N$9:$N$408,"Query open")</f>
        <v>0</v>
      </c>
      <c r="H12" s="22" t="n">
        <f aca="false">IF(B12=0,"",C12/B12)</f>
        <v>0</v>
      </c>
    </row>
    <row r="13" customFormat="false" ht="15" hidden="false" customHeight="false" outlineLevel="0" collapsed="false">
      <c r="A13" s="11" t="str">
        <f aca="false">Settings!A18</f>
        <v>Leases</v>
      </c>
      <c r="B13" s="20" t="n">
        <f aca="false">COUNTIFS(Requests!$B$9:$B$408,A13,Requests!$N$9:$N$408,"&lt;&gt;Not applicable")</f>
        <v>0</v>
      </c>
      <c r="C13" s="20" t="n">
        <f aca="false">COUNTIFS(Requests!$B$9:$B$408,A13,Requests!$N$9:$N$408,"Closed")</f>
        <v>0</v>
      </c>
      <c r="D13" s="20" t="n">
        <f aca="false">COUNTIFS(Requests!$B$9:$B$408,A13,Requests!$N$9:$N$408,"Awaiting auditor")+COUNTIFS(Requests!$B$9:$B$408,A13,Requests!$N$9:$N$408,"Query answered")</f>
        <v>0</v>
      </c>
      <c r="E13" s="20" t="n">
        <f aca="false">COUNTIFS(Requests!$B$9:$B$408,A13,Requests!$N$9:$N$408,"Pending")</f>
        <v>0</v>
      </c>
      <c r="F13" s="20" t="n">
        <f aca="false">COUNTIFS(Requests!$B$9:$B$408,A13,Requests!$N$9:$N$408,"Overdue")</f>
        <v>0</v>
      </c>
      <c r="G13" s="20" t="n">
        <f aca="false">COUNTIFS(Requests!$B$9:$B$408,A13,Requests!$N$9:$N$408,"Query open")</f>
        <v>0</v>
      </c>
      <c r="H13" s="22" t="str">
        <f aca="false">IF(B13=0,"",C13/B13)</f>
        <v/>
      </c>
    </row>
    <row r="14" customFormat="false" ht="15" hidden="false" customHeight="false" outlineLevel="0" collapsed="false">
      <c r="A14" s="11" t="str">
        <f aca="false">Settings!A19</f>
        <v>Tax</v>
      </c>
      <c r="B14" s="20" t="n">
        <f aca="false">COUNTIFS(Requests!$B$9:$B$408,A14,Requests!$N$9:$N$408,"&lt;&gt;Not applicable")</f>
        <v>1</v>
      </c>
      <c r="C14" s="20" t="n">
        <f aca="false">COUNTIFS(Requests!$B$9:$B$408,A14,Requests!$N$9:$N$408,"Closed")</f>
        <v>0</v>
      </c>
      <c r="D14" s="20" t="n">
        <f aca="false">COUNTIFS(Requests!$B$9:$B$408,A14,Requests!$N$9:$N$408,"Awaiting auditor")+COUNTIFS(Requests!$B$9:$B$408,A14,Requests!$N$9:$N$408,"Query answered")</f>
        <v>0</v>
      </c>
      <c r="E14" s="20" t="n">
        <f aca="false">COUNTIFS(Requests!$B$9:$B$408,A14,Requests!$N$9:$N$408,"Pending")</f>
        <v>1</v>
      </c>
      <c r="F14" s="20" t="n">
        <f aca="false">COUNTIFS(Requests!$B$9:$B$408,A14,Requests!$N$9:$N$408,"Overdue")</f>
        <v>0</v>
      </c>
      <c r="G14" s="20" t="n">
        <f aca="false">COUNTIFS(Requests!$B$9:$B$408,A14,Requests!$N$9:$N$408,"Query open")</f>
        <v>0</v>
      </c>
      <c r="H14" s="22" t="n">
        <f aca="false">IF(B14=0,"",C14/B14)</f>
        <v>0</v>
      </c>
    </row>
    <row r="15" customFormat="false" ht="15" hidden="false" customHeight="false" outlineLevel="0" collapsed="false">
      <c r="A15" s="11" t="str">
        <f aca="false">Settings!A20</f>
        <v>Payroll</v>
      </c>
      <c r="B15" s="20" t="n">
        <f aca="false">COUNTIFS(Requests!$B$9:$B$408,A15,Requests!$N$9:$N$408,"&lt;&gt;Not applicable")</f>
        <v>0</v>
      </c>
      <c r="C15" s="20" t="n">
        <f aca="false">COUNTIFS(Requests!$B$9:$B$408,A15,Requests!$N$9:$N$408,"Closed")</f>
        <v>0</v>
      </c>
      <c r="D15" s="20" t="n">
        <f aca="false">COUNTIFS(Requests!$B$9:$B$408,A15,Requests!$N$9:$N$408,"Awaiting auditor")+COUNTIFS(Requests!$B$9:$B$408,A15,Requests!$N$9:$N$408,"Query answered")</f>
        <v>0</v>
      </c>
      <c r="E15" s="20" t="n">
        <f aca="false">COUNTIFS(Requests!$B$9:$B$408,A15,Requests!$N$9:$N$408,"Pending")</f>
        <v>0</v>
      </c>
      <c r="F15" s="20" t="n">
        <f aca="false">COUNTIFS(Requests!$B$9:$B$408,A15,Requests!$N$9:$N$408,"Overdue")</f>
        <v>0</v>
      </c>
      <c r="G15" s="20" t="n">
        <f aca="false">COUNTIFS(Requests!$B$9:$B$408,A15,Requests!$N$9:$N$408,"Query open")</f>
        <v>0</v>
      </c>
      <c r="H15" s="22" t="str">
        <f aca="false">IF(B15=0,"",C15/B15)</f>
        <v/>
      </c>
    </row>
    <row r="16" customFormat="false" ht="15" hidden="false" customHeight="false" outlineLevel="0" collapsed="false">
      <c r="A16" s="11" t="str">
        <f aca="false">Settings!A21</f>
        <v>Cash and bank</v>
      </c>
      <c r="B16" s="20" t="n">
        <f aca="false">COUNTIFS(Requests!$B$9:$B$408,A16,Requests!$N$9:$N$408,"&lt;&gt;Not applicable")</f>
        <v>0</v>
      </c>
      <c r="C16" s="20" t="n">
        <f aca="false">COUNTIFS(Requests!$B$9:$B$408,A16,Requests!$N$9:$N$408,"Closed")</f>
        <v>0</v>
      </c>
      <c r="D16" s="20" t="n">
        <f aca="false">COUNTIFS(Requests!$B$9:$B$408,A16,Requests!$N$9:$N$408,"Awaiting auditor")+COUNTIFS(Requests!$B$9:$B$408,A16,Requests!$N$9:$N$408,"Query answered")</f>
        <v>0</v>
      </c>
      <c r="E16" s="20" t="n">
        <f aca="false">COUNTIFS(Requests!$B$9:$B$408,A16,Requests!$N$9:$N$408,"Pending")</f>
        <v>0</v>
      </c>
      <c r="F16" s="20" t="n">
        <f aca="false">COUNTIFS(Requests!$B$9:$B$408,A16,Requests!$N$9:$N$408,"Overdue")</f>
        <v>0</v>
      </c>
      <c r="G16" s="20" t="n">
        <f aca="false">COUNTIFS(Requests!$B$9:$B$408,A16,Requests!$N$9:$N$408,"Query open")</f>
        <v>0</v>
      </c>
      <c r="H16" s="22" t="str">
        <f aca="false">IF(B16=0,"",C16/B16)</f>
        <v/>
      </c>
    </row>
    <row r="17" customFormat="false" ht="15" hidden="false" customHeight="false" outlineLevel="0" collapsed="false">
      <c r="A17" s="11" t="str">
        <f aca="false">Settings!A22</f>
        <v>Provisions</v>
      </c>
      <c r="B17" s="20" t="n">
        <f aca="false">COUNTIFS(Requests!$B$9:$B$408,A17,Requests!$N$9:$N$408,"&lt;&gt;Not applicable")</f>
        <v>1</v>
      </c>
      <c r="C17" s="20" t="n">
        <f aca="false">COUNTIFS(Requests!$B$9:$B$408,A17,Requests!$N$9:$N$408,"Closed")</f>
        <v>0</v>
      </c>
      <c r="D17" s="20" t="n">
        <f aca="false">COUNTIFS(Requests!$B$9:$B$408,A17,Requests!$N$9:$N$408,"Awaiting auditor")+COUNTIFS(Requests!$B$9:$B$408,A17,Requests!$N$9:$N$408,"Query answered")</f>
        <v>0</v>
      </c>
      <c r="E17" s="20" t="n">
        <f aca="false">COUNTIFS(Requests!$B$9:$B$408,A17,Requests!$N$9:$N$408,"Pending")</f>
        <v>0</v>
      </c>
      <c r="F17" s="20" t="n">
        <f aca="false">COUNTIFS(Requests!$B$9:$B$408,A17,Requests!$N$9:$N$408,"Overdue")</f>
        <v>0</v>
      </c>
      <c r="G17" s="20" t="n">
        <f aca="false">COUNTIFS(Requests!$B$9:$B$408,A17,Requests!$N$9:$N$408,"Query open")</f>
        <v>1</v>
      </c>
      <c r="H17" s="22" t="n">
        <f aca="false">IF(B17=0,"",C17/B17)</f>
        <v>0</v>
      </c>
    </row>
    <row r="18" customFormat="false" ht="15" hidden="false" customHeight="false" outlineLevel="0" collapsed="false">
      <c r="A18" s="11" t="str">
        <f aca="false">Settings!A23</f>
        <v>Related parties</v>
      </c>
      <c r="B18" s="20" t="n">
        <f aca="false">COUNTIFS(Requests!$B$9:$B$408,A18,Requests!$N$9:$N$408,"&lt;&gt;Not applicable")</f>
        <v>1</v>
      </c>
      <c r="C18" s="20" t="n">
        <f aca="false">COUNTIFS(Requests!$B$9:$B$408,A18,Requests!$N$9:$N$408,"Closed")</f>
        <v>0</v>
      </c>
      <c r="D18" s="20" t="n">
        <f aca="false">COUNTIFS(Requests!$B$9:$B$408,A18,Requests!$N$9:$N$408,"Awaiting auditor")+COUNTIFS(Requests!$B$9:$B$408,A18,Requests!$N$9:$N$408,"Query answered")</f>
        <v>0</v>
      </c>
      <c r="E18" s="20" t="n">
        <f aca="false">COUNTIFS(Requests!$B$9:$B$408,A18,Requests!$N$9:$N$408,"Pending")</f>
        <v>0</v>
      </c>
      <c r="F18" s="20" t="n">
        <f aca="false">COUNTIFS(Requests!$B$9:$B$408,A18,Requests!$N$9:$N$408,"Overdue")</f>
        <v>1</v>
      </c>
      <c r="G18" s="20" t="n">
        <f aca="false">COUNTIFS(Requests!$B$9:$B$408,A18,Requests!$N$9:$N$408,"Query open")</f>
        <v>0</v>
      </c>
      <c r="H18" s="22" t="n">
        <f aca="false">IF(B18=0,"",C18/B18)</f>
        <v>0</v>
      </c>
    </row>
    <row r="19" customFormat="false" ht="15" hidden="false" customHeight="false" outlineLevel="0" collapsed="false">
      <c r="A19" s="11" t="str">
        <f aca="false">Settings!A24</f>
        <v>Financial statements</v>
      </c>
      <c r="B19" s="20" t="n">
        <f aca="false">COUNTIFS(Requests!$B$9:$B$408,A19,Requests!$N$9:$N$408,"&lt;&gt;Not applicable")</f>
        <v>0</v>
      </c>
      <c r="C19" s="20" t="n">
        <f aca="false">COUNTIFS(Requests!$B$9:$B$408,A19,Requests!$N$9:$N$408,"Closed")</f>
        <v>0</v>
      </c>
      <c r="D19" s="20" t="n">
        <f aca="false">COUNTIFS(Requests!$B$9:$B$408,A19,Requests!$N$9:$N$408,"Awaiting auditor")+COUNTIFS(Requests!$B$9:$B$408,A19,Requests!$N$9:$N$408,"Query answered")</f>
        <v>0</v>
      </c>
      <c r="E19" s="20" t="n">
        <f aca="false">COUNTIFS(Requests!$B$9:$B$408,A19,Requests!$N$9:$N$408,"Pending")</f>
        <v>0</v>
      </c>
      <c r="F19" s="20" t="n">
        <f aca="false">COUNTIFS(Requests!$B$9:$B$408,A19,Requests!$N$9:$N$408,"Overdue")</f>
        <v>0</v>
      </c>
      <c r="G19" s="20" t="n">
        <f aca="false">COUNTIFS(Requests!$B$9:$B$408,A19,Requests!$N$9:$N$408,"Query open")</f>
        <v>0</v>
      </c>
      <c r="H19" s="22" t="str">
        <f aca="false">IF(B19=0,"",C19/B19)</f>
        <v/>
      </c>
    </row>
    <row r="20" customFormat="false" ht="15" hidden="false" customHeight="false" outlineLevel="0" collapsed="false">
      <c r="A20" s="11" t="str">
        <f aca="false">Settings!A25</f>
        <v>Other</v>
      </c>
      <c r="B20" s="20" t="n">
        <f aca="false">COUNTIFS(Requests!$B$9:$B$408,A20,Requests!$N$9:$N$408,"&lt;&gt;Not applicable")</f>
        <v>0</v>
      </c>
      <c r="C20" s="20" t="n">
        <f aca="false">COUNTIFS(Requests!$B$9:$B$408,A20,Requests!$N$9:$N$408,"Closed")</f>
        <v>0</v>
      </c>
      <c r="D20" s="20" t="n">
        <f aca="false">COUNTIFS(Requests!$B$9:$B$408,A20,Requests!$N$9:$N$408,"Awaiting auditor")+COUNTIFS(Requests!$B$9:$B$408,A20,Requests!$N$9:$N$408,"Query answered")</f>
        <v>0</v>
      </c>
      <c r="E20" s="20" t="n">
        <f aca="false">COUNTIFS(Requests!$B$9:$B$408,A20,Requests!$N$9:$N$408,"Pending")</f>
        <v>0</v>
      </c>
      <c r="F20" s="20" t="n">
        <f aca="false">COUNTIFS(Requests!$B$9:$B$408,A20,Requests!$N$9:$N$408,"Overdue")</f>
        <v>0</v>
      </c>
      <c r="G20" s="20" t="n">
        <f aca="false">COUNTIFS(Requests!$B$9:$B$408,A20,Requests!$N$9:$N$408,"Query open")</f>
        <v>0</v>
      </c>
      <c r="H20" s="22" t="str">
        <f aca="false">IF(B20=0,"",C20/B20)</f>
        <v/>
      </c>
    </row>
    <row r="21" customFormat="false" ht="15" hidden="false" customHeight="false" outlineLevel="0" collapsed="false">
      <c r="A21" s="14" t="s">
        <v>115</v>
      </c>
      <c r="B21" s="23" t="n">
        <f aca="false">SUM(B7:B20)</f>
        <v>7</v>
      </c>
      <c r="C21" s="23" t="n">
        <f aca="false">SUM(C7:C20)</f>
        <v>1</v>
      </c>
      <c r="D21" s="23" t="n">
        <f aca="false">SUM(D7:D20)</f>
        <v>2</v>
      </c>
      <c r="E21" s="23" t="n">
        <f aca="false">SUM(E7:E20)</f>
        <v>1</v>
      </c>
      <c r="F21" s="23" t="n">
        <f aca="false">SUM(F7:F20)</f>
        <v>2</v>
      </c>
      <c r="G21" s="23" t="n">
        <f aca="false">SUM(G7:G20)</f>
        <v>1</v>
      </c>
      <c r="H21" s="24" t="n">
        <f aca="false">IF(B21=0,"",C21/B21)</f>
        <v>0.142857142857143</v>
      </c>
    </row>
    <row r="23" customFormat="false" ht="15" hidden="false" customHeight="false" outlineLevel="0" collapsed="false">
      <c r="A23" s="4" t="s">
        <v>116</v>
      </c>
    </row>
    <row r="24" customFormat="false" ht="30" hidden="false" customHeight="true" outlineLevel="0" collapsed="false">
      <c r="A24" s="18" t="s">
        <v>67</v>
      </c>
      <c r="B24" s="18" t="s">
        <v>117</v>
      </c>
      <c r="C24" s="18" t="s">
        <v>112</v>
      </c>
      <c r="D24" s="18" t="s">
        <v>113</v>
      </c>
      <c r="E24" s="18" t="s">
        <v>118</v>
      </c>
    </row>
    <row r="25" customFormat="false" ht="15" hidden="false" customHeight="false" outlineLevel="0" collapsed="false">
      <c r="A25" s="8" t="s">
        <v>80</v>
      </c>
      <c r="B25" s="20" t="n">
        <f aca="false">IF(A25="","",COUNTIFS(Requests!$D$9:$D$408,A25,Requests!$N$9:$N$408,"&lt;&gt;Closed",Requests!$N$9:$N$408,"&lt;&gt;Not applicable"))</f>
        <v>1</v>
      </c>
      <c r="C25" s="20" t="n">
        <f aca="false">IF(A25="","",COUNTIFS(Requests!$D$9:$D$408,A25,Requests!$N$9:$N$408,"Overdue"))</f>
        <v>0</v>
      </c>
      <c r="D25" s="20" t="n">
        <f aca="false">IF(A25="","",COUNTIFS(Requests!$D$9:$D$408,A25,Requests!$N$9:$N$408,"Query open"))</f>
        <v>1</v>
      </c>
      <c r="E25" s="20" t="n">
        <f aca="false">IF(A25="","",SUMPRODUCT(MAX((Requests!$D$9:$D$408=A25)*Requests!$M$9:$M$408)))</f>
        <v>0</v>
      </c>
    </row>
    <row r="26" customFormat="false" ht="15" hidden="false" customHeight="false" outlineLevel="0" collapsed="false">
      <c r="A26" s="8" t="s">
        <v>85</v>
      </c>
      <c r="B26" s="20" t="n">
        <f aca="false">IF(A26="","",COUNTIFS(Requests!$D$9:$D$408,A26,Requests!$N$9:$N$408,"&lt;&gt;Closed",Requests!$N$9:$N$408,"&lt;&gt;Not applicable"))</f>
        <v>1</v>
      </c>
      <c r="C26" s="20" t="n">
        <f aca="false">IF(A26="","",COUNTIFS(Requests!$D$9:$D$408,A26,Requests!$N$9:$N$408,"Overdue"))</f>
        <v>0</v>
      </c>
      <c r="D26" s="20" t="n">
        <f aca="false">IF(A26="","",COUNTIFS(Requests!$D$9:$D$408,A26,Requests!$N$9:$N$408,"Query open"))</f>
        <v>0</v>
      </c>
      <c r="E26" s="20" t="n">
        <f aca="false">IF(A26="","",SUMPRODUCT(MAX((Requests!$D$9:$D$408=A26)*Requests!$M$9:$M$408)))</f>
        <v>0</v>
      </c>
    </row>
    <row r="27" customFormat="false" ht="15" hidden="false" customHeight="false" outlineLevel="0" collapsed="false">
      <c r="A27" s="8" t="s">
        <v>90</v>
      </c>
      <c r="B27" s="20" t="n">
        <f aca="false">IF(A27="","",COUNTIFS(Requests!$D$9:$D$408,A27,Requests!$N$9:$N$408,"&lt;&gt;Closed",Requests!$N$9:$N$408,"&lt;&gt;Not applicable"))</f>
        <v>1</v>
      </c>
      <c r="C27" s="20" t="n">
        <f aca="false">IF(A27="","",COUNTIFS(Requests!$D$9:$D$408,A27,Requests!$N$9:$N$408,"Overdue"))</f>
        <v>1</v>
      </c>
      <c r="D27" s="20" t="n">
        <f aca="false">IF(A27="","",COUNTIFS(Requests!$D$9:$D$408,A27,Requests!$N$9:$N$408,"Query open"))</f>
        <v>0</v>
      </c>
      <c r="E27" s="20" t="n">
        <f aca="false">IF(A27="","",SUMPRODUCT(MAX((Requests!$D$9:$D$408=A27)*Requests!$M$9:$M$408)))</f>
        <v>15</v>
      </c>
    </row>
    <row r="28" customFormat="false" ht="15" hidden="false" customHeight="false" outlineLevel="0" collapsed="false">
      <c r="A28" s="8" t="s">
        <v>94</v>
      </c>
      <c r="B28" s="20" t="n">
        <f aca="false">IF(A28="","",COUNTIFS(Requests!$D$9:$D$408,A28,Requests!$N$9:$N$408,"&lt;&gt;Closed",Requests!$N$9:$N$408,"&lt;&gt;Not applicable"))</f>
        <v>1</v>
      </c>
      <c r="C28" s="20" t="n">
        <f aca="false">IF(A28="","",COUNTIFS(Requests!$D$9:$D$408,A28,Requests!$N$9:$N$408,"Overdue"))</f>
        <v>0</v>
      </c>
      <c r="D28" s="20" t="n">
        <f aca="false">IF(A28="","",COUNTIFS(Requests!$D$9:$D$408,A28,Requests!$N$9:$N$408,"Query open"))</f>
        <v>0</v>
      </c>
      <c r="E28" s="20" t="n">
        <f aca="false">IF(A28="","",SUMPRODUCT(MAX((Requests!$D$9:$D$408=A28)*Requests!$M$9:$M$408)))</f>
        <v>0</v>
      </c>
    </row>
    <row r="29" customFormat="false" ht="15" hidden="false" customHeight="false" outlineLevel="0" collapsed="false">
      <c r="A29" s="8" t="s">
        <v>56</v>
      </c>
      <c r="B29" s="20" t="n">
        <f aca="false">IF(A29="","",COUNTIFS(Requests!$D$9:$D$408,A29,Requests!$N$9:$N$408,"&lt;&gt;Closed",Requests!$N$9:$N$408,"&lt;&gt;Not applicable"))</f>
        <v>1</v>
      </c>
      <c r="C29" s="20" t="n">
        <f aca="false">IF(A29="","",COUNTIFS(Requests!$D$9:$D$408,A29,Requests!$N$9:$N$408,"Overdue"))</f>
        <v>0</v>
      </c>
      <c r="D29" s="20" t="n">
        <f aca="false">IF(A29="","",COUNTIFS(Requests!$D$9:$D$408,A29,Requests!$N$9:$N$408,"Query open"))</f>
        <v>0</v>
      </c>
      <c r="E29" s="20" t="n">
        <f aca="false">IF(A29="","",SUMPRODUCT(MAX((Requests!$D$9:$D$408=A29)*Requests!$M$9:$M$408)))</f>
        <v>0</v>
      </c>
    </row>
    <row r="30" customFormat="false" ht="15" hidden="false" customHeight="false" outlineLevel="0" collapsed="false">
      <c r="A30" s="8" t="s">
        <v>107</v>
      </c>
      <c r="B30" s="20" t="n">
        <f aca="false">IF(A30="","",COUNTIFS(Requests!$D$9:$D$408,A30,Requests!$N$9:$N$408,"&lt;&gt;Closed",Requests!$N$9:$N$408,"&lt;&gt;Not applicable"))</f>
        <v>1</v>
      </c>
      <c r="C30" s="20" t="n">
        <f aca="false">IF(A30="","",COUNTIFS(Requests!$D$9:$D$408,A30,Requests!$N$9:$N$408,"Overdue"))</f>
        <v>1</v>
      </c>
      <c r="D30" s="20" t="n">
        <f aca="false">IF(A30="","",COUNTIFS(Requests!$D$9:$D$408,A30,Requests!$N$9:$N$408,"Query open"))</f>
        <v>0</v>
      </c>
      <c r="E30" s="20" t="n">
        <f aca="false">IF(A30="","",SUMPRODUCT(MAX((Requests!$D$9:$D$408=A30)*Requests!$M$9:$M$408)))</f>
        <v>2</v>
      </c>
    </row>
    <row r="31" customFormat="false" ht="15" hidden="false" customHeight="false" outlineLevel="0" collapsed="false">
      <c r="A31" s="8"/>
      <c r="B31" s="20" t="str">
        <f aca="false">IF(A31="","",COUNTIFS(Requests!$D$9:$D$408,A31,Requests!$N$9:$N$408,"&lt;&gt;Closed",Requests!$N$9:$N$408,"&lt;&gt;Not applicable"))</f>
        <v/>
      </c>
      <c r="C31" s="20" t="str">
        <f aca="false">IF(A31="","",COUNTIFS(Requests!$D$9:$D$408,A31,Requests!$N$9:$N$408,"Overdue"))</f>
        <v/>
      </c>
      <c r="D31" s="20" t="str">
        <f aca="false">IF(A31="","",COUNTIFS(Requests!$D$9:$D$408,A31,Requests!$N$9:$N$408,"Query open"))</f>
        <v/>
      </c>
      <c r="E31" s="20" t="str">
        <f aca="false">IF(A31="","",SUMPRODUCT(MAX((Requests!$D$9:$D$408=A31)*Requests!$M$9:$M$408)))</f>
        <v/>
      </c>
    </row>
    <row r="32" customFormat="false" ht="15" hidden="false" customHeight="false" outlineLevel="0" collapsed="false">
      <c r="A32" s="8"/>
      <c r="B32" s="20" t="str">
        <f aca="false">IF(A32="","",COUNTIFS(Requests!$D$9:$D$408,A32,Requests!$N$9:$N$408,"&lt;&gt;Closed",Requests!$N$9:$N$408,"&lt;&gt;Not applicable"))</f>
        <v/>
      </c>
      <c r="C32" s="20" t="str">
        <f aca="false">IF(A32="","",COUNTIFS(Requests!$D$9:$D$408,A32,Requests!$N$9:$N$408,"Overdue"))</f>
        <v/>
      </c>
      <c r="D32" s="20" t="str">
        <f aca="false">IF(A32="","",COUNTIFS(Requests!$D$9:$D$408,A32,Requests!$N$9:$N$408,"Query open"))</f>
        <v/>
      </c>
      <c r="E32" s="20" t="str">
        <f aca="false">IF(A32="","",SUMPRODUCT(MAX((Requests!$D$9:$D$408=A32)*Requests!$M$9:$M$408)))</f>
        <v/>
      </c>
    </row>
    <row r="33" customFormat="false" ht="15" hidden="false" customHeight="false" outlineLevel="0" collapsed="false">
      <c r="A33" s="8"/>
      <c r="B33" s="20" t="str">
        <f aca="false">IF(A33="","",COUNTIFS(Requests!$D$9:$D$408,A33,Requests!$N$9:$N$408,"&lt;&gt;Closed",Requests!$N$9:$N$408,"&lt;&gt;Not applicable"))</f>
        <v/>
      </c>
      <c r="C33" s="20" t="str">
        <f aca="false">IF(A33="","",COUNTIFS(Requests!$D$9:$D$408,A33,Requests!$N$9:$N$408,"Overdue"))</f>
        <v/>
      </c>
      <c r="D33" s="20" t="str">
        <f aca="false">IF(A33="","",COUNTIFS(Requests!$D$9:$D$408,A33,Requests!$N$9:$N$408,"Query open"))</f>
        <v/>
      </c>
      <c r="E33" s="20" t="str">
        <f aca="false">IF(A33="","",SUMPRODUCT(MAX((Requests!$D$9:$D$408=A33)*Requests!$M$9:$M$408)))</f>
        <v/>
      </c>
    </row>
    <row r="34" customFormat="false" ht="15" hidden="false" customHeight="false" outlineLevel="0" collapsed="false">
      <c r="A34" s="8"/>
      <c r="B34" s="20" t="str">
        <f aca="false">IF(A34="","",COUNTIFS(Requests!$D$9:$D$408,A34,Requests!$N$9:$N$408,"&lt;&gt;Closed",Requests!$N$9:$N$408,"&lt;&gt;Not applicable"))</f>
        <v/>
      </c>
      <c r="C34" s="20" t="str">
        <f aca="false">IF(A34="","",COUNTIFS(Requests!$D$9:$D$408,A34,Requests!$N$9:$N$408,"Overdue"))</f>
        <v/>
      </c>
      <c r="D34" s="20" t="str">
        <f aca="false">IF(A34="","",COUNTIFS(Requests!$D$9:$D$408,A34,Requests!$N$9:$N$408,"Query open"))</f>
        <v/>
      </c>
      <c r="E34" s="20" t="str">
        <f aca="false">IF(A34="","",SUMPRODUCT(MAX((Requests!$D$9:$D$408=A34)*Requests!$M$9:$M$408)))</f>
        <v/>
      </c>
    </row>
    <row r="36" customFormat="false" ht="15" hidden="false" customHeight="false" outlineLevel="0" collapsed="false">
      <c r="A36" s="4" t="s">
        <v>119</v>
      </c>
    </row>
    <row r="37" customFormat="false" ht="15" hidden="false" customHeight="false" outlineLevel="0" collapsed="false">
      <c r="A37" s="10" t="s">
        <v>120</v>
      </c>
      <c r="D37" s="25" t="str">
        <f aca="false">IF(COUNTIFS(Requests!$A$9:$A$408,"&lt;&gt;",Requests!$D$9:$D$408,"")=0,"OK","CHECK")</f>
        <v>OK</v>
      </c>
    </row>
    <row r="38" customFormat="false" ht="15" hidden="false" customHeight="false" outlineLevel="0" collapsed="false">
      <c r="A38" s="10" t="s">
        <v>121</v>
      </c>
      <c r="D38" s="25" t="str">
        <f aca="false">IF(COUNTIFS(Requests!$A$9:$A$408,"&lt;&gt;",Requests!$F$9:$F$408,"")=0,"OK","CHECK")</f>
        <v>OK</v>
      </c>
    </row>
    <row r="39" customFormat="false" ht="15" hidden="false" customHeight="false" outlineLevel="0" collapsed="false">
      <c r="A39" s="10" t="s">
        <v>122</v>
      </c>
      <c r="D39" s="25" t="str">
        <f aca="false">IF(COUNTIFS(Requests!$G$9:$G$408,"High",Requests!$N$9:$N$408,"Overdue")=0,"OK","CHECK")</f>
        <v>CHECK</v>
      </c>
    </row>
    <row r="40" customFormat="false" ht="15" hidden="false" customHeight="false" outlineLevel="0" collapsed="false">
      <c r="A40" s="10" t="s">
        <v>123</v>
      </c>
      <c r="D40" s="25" t="str">
        <f aca="false">IF(COUNTIF(Requests!$N$9:$N$408,"Query open")=0,"OK","CHECK")</f>
        <v>CHECK</v>
      </c>
    </row>
    <row r="41" customFormat="false" ht="15" hidden="false" customHeight="false" outlineLevel="0" collapsed="false">
      <c r="A41" s="10" t="s">
        <v>124</v>
      </c>
      <c r="D41" s="25" t="str">
        <f aca="false">IF(SUMPRODUCT((Requests!$A$9:$A$408&lt;&gt;"")*(COUNTIF(Settings!$A$12:$A$25,Requests!$B$9:$B$408)=0))=0,"OK","CHECK")</f>
        <v>OK</v>
      </c>
    </row>
    <row r="42" customFormat="false" ht="15" hidden="false" customHeight="false" outlineLevel="0" collapsed="false">
      <c r="A42" s="10" t="s">
        <v>125</v>
      </c>
      <c r="D42" s="25" t="str">
        <f aca="false">IF(AND(B21=COUNTIFS(Requests!$A$9:$A$408,"&lt;&gt;",Requests!$N$9:$N$408,"&lt;&gt;Not applicable"),B21=SUM(C21:G21)),"OK","CHECK")</f>
        <v>OK</v>
      </c>
    </row>
    <row r="43" customFormat="false" ht="15" hidden="false" customHeight="false" outlineLevel="0" collapsed="false">
      <c r="A43" s="10" t="s">
        <v>126</v>
      </c>
      <c r="D43" s="25" t="str">
        <f aca="false">IF(SUM(B25:B34)=COUNTIFS(Requests!$N$9:$N$408,"&lt;&gt;Closed",Requests!$N$9:$N$408,"&lt;&gt;Not applicable",Requests!$A$9:$A$408,"&lt;&gt;"),"OK","CHECK")</f>
        <v>OK</v>
      </c>
    </row>
  </sheetData>
  <conditionalFormatting sqref="D37:D43">
    <cfRule type="cellIs" priority="2" operator="equal" aboveAverage="0" equalAverage="0" bottom="0" percent="0" rank="0" text="" dxfId="2">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2026-10-25T23:24:37Z</dcterms:created>
  <dc:creator>sachinnagpal.in</dc:creator>
  <dc:description/>
  <dc:language>en-US</dc:language>
  <cp:lastModifiedBy/>
  <dcterms:modified xsi:type="dcterms:W3CDTF">2026-10-25T23:24:37Z</dcterms:modified>
  <cp:revision>0</cp:revision>
  <dc:subject/>
  <dc:title>AA-Audit-PBC-Tracker.xlsx</dc:title>
</cp:coreProperties>
</file>

<file path=docProps/custom.xml><?xml version="1.0" encoding="utf-8"?>
<Properties xmlns="http://schemas.openxmlformats.org/officeDocument/2006/custom-properties" xmlns:vt="http://schemas.openxmlformats.org/officeDocument/2006/docPropsVTypes"/>
</file>