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Register" sheetId="2" state="visible" r:id="rId4"/>
    <sheet name="Schedule"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<sst xmlns="http://schemas.openxmlformats.org/spreadsheetml/2006/main" count="152" uniqueCount="122">
  <si>
    <t xml:space="preserve">Template A: Prepaid Expenses Amortisation Schedule</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</si>
  <si>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</si>
  <si>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</si>
  <si>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</si>
  <si>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Spreads each prepaid cost (insurance, AMC, software licences, subscriptions) over its service period, month by month, either by days (daily method) or in equal monthly instalments (monthly method). It gives you the monthly charge to the P&amp;L, the prepaid balance left on the Balance Sheet, a GL-wise summary for your journal entry, and checks that everything ties.</t>
  </si>
  <si>
    <t xml:space="preserve">How to use it (step by step)</t>
  </si>
  <si>
    <t xml:space="preserve">Step 1</t>
  </si>
  <si>
    <t xml:space="preserve">Go to the 'Register' tab. In cell C5 type the first month of the period you want to report (for example 01-Apr-2026 for FY 2026-27). The schedule always covers 12 months from that month.</t>
  </si>
  <si>
    <t xml:space="preserve">Step 2</t>
  </si>
  <si>
    <t xml:space="preserve">Delete the sample rows (yellow cells in rows 9 to 16) and type one line per prepaid invoice: reference, vendor, description, GL code, invoice date, amount (excluding recoverable GST), service start date and service end date.</t>
  </si>
  <si>
    <t xml:space="preserve">Step 3</t>
  </si>
  <si>
    <t xml:space="preserve">In the 'Method' column pick Daily (cost spread by number of days, most precise) or Monthly (equal amount in every calendar month the service touches).</t>
  </si>
  <si>
    <t xml:space="preserve">Step 4</t>
  </si>
  <si>
    <t xml:space="preserve">Look at the 'Flag' column. 'OK' is fine. Anything else (for example the invoice is dated after the service started) needs a second look.</t>
  </si>
  <si>
    <t xml:space="preserve">Step 5</t>
  </si>
  <si>
    <t xml:space="preserve">Open the 'Schedule' tab to see the charge for every line in every month. The bottom row is the total P&amp;L charge per month.</t>
  </si>
  <si>
    <t xml:space="preserve">Step 6</t>
  </si>
  <si>
    <t xml:space="preserve">Open the 'Summary' tab. Type your GL codes and names in the yellow cells. It shows the monthly roll-forward (opening balance + new prepaid invoices - charge to P&amp;L = closing balance) and the charge per GL. Use the month's column to post your journal: Debit expense GL, Credit Prepaid expenses.</t>
  </si>
  <si>
    <t xml:space="preserve">Step 7</t>
  </si>
  <si>
    <t xml:space="preserve">Check the 'Checks' box at the bottom of the Summary tab. Every line should read OK before you rely on the figures.</t>
  </si>
  <si>
    <t xml:space="preserve">Tabs in this file</t>
  </si>
  <si>
    <t xml:space="preserve">Register</t>
  </si>
  <si>
    <t xml:space="preserve">Your list of prepaid invoices (inputs) with total days, months, amount already expensed, and closing balance.</t>
  </si>
  <si>
    <t xml:space="preserve">Schedule</t>
  </si>
  <si>
    <t xml:space="preserve">Month-by-month charge for each line for the 12-month period.</t>
  </si>
  <si>
    <t xml:space="preserve">Summary</t>
  </si>
  <si>
    <t xml:space="preserve">Monthly roll-forward of the prepaid balance, charge by GL code, and reconciliation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</si>
  <si>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</si>
  <si>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</si>
  <si>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</si>
  <si>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</si>
  <si>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</si>
  <si>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</si>
  <si>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</si>
  <si>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</si>
  <si>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</si>
  <si>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Capacity: 50 prepaid lines. To add more, insert rows inside the table and copy the formulas down on all three tabs.</t>
  </si>
  <si>
    <t xml:space="preserve">Daily method charge for a month = Amount x days of service falling in that month / total days of service.</t>
  </si>
  <si>
    <t xml:space="preserve">Monthly method counts every calendar month the service touches (even partly) and charges an equal share in each.</t>
  </si>
  <si>
    <t xml:space="preserve">'Expensed before period' is the part already charged before the period start month (for invoices from earlier years).</t>
  </si>
  <si>
    <t xml:space="preserve">Lookups use SUMIFS, IFS, EDATE and EOMONTH so the file works in older Excel versions as well as Microsoft 365.</t>
  </si>
  <si>
    <t xml:space="preserve">Amounts are not rounded inside the formulas, so the schedule always adds back to the invoice amount exactly.</t>
  </si>
  <si>
    <t xml:space="preserve">Version</t>
  </si>
  <si>
    <t xml:space="preserve">v1.0, October 2026. Works in Excel 2010 or later, Excel for Microsoft 365, LibreOffice and Google Sheets. Amounts in Indian Rupees (₹).</t>
  </si>
  <si>
    <t xml:space="preserve">Prepaid Expenses Register</t>
  </si>
  <si>
    <t xml:space="preserve">For computation and reconciliation assistance only; not a substitute for formal statutory audit or legal tax advice.</t>
  </si>
  <si>
    <t xml:space="preserve">Sample lines are illustrative only. Amounts in ₹.</t>
  </si>
  <si>
    <t xml:space="preserve">Period start month</t>
  </si>
  <si>
    <t xml:space="preserve">Period end</t>
  </si>
  <si>
    <t xml:space="preserve">Period start (1st of month)</t>
  </si>
  <si>
    <t xml:space="preserve">Ref</t>
  </si>
  <si>
    <t xml:space="preserve">Vendor</t>
  </si>
  <si>
    <t xml:space="preserve">Description</t>
  </si>
  <si>
    <t xml:space="preserve">GL code</t>
  </si>
  <si>
    <t xml:space="preserve">Invoice date</t>
  </si>
  <si>
    <t xml:space="preserve">Amount (₹)</t>
  </si>
  <si>
    <t xml:space="preserve">Service start</t>
  </si>
  <si>
    <t xml:space="preserve">Service end</t>
  </si>
  <si>
    <t xml:space="preserve">Method</t>
  </si>
  <si>
    <t xml:space="preserve">Total days</t>
  </si>
  <si>
    <t xml:space="preserve">Total months</t>
  </si>
  <si>
    <t xml:space="preserve">Expensed before period (₹)</t>
  </si>
  <si>
    <t xml:space="preserve">Charged in period (₹)</t>
  </si>
  <si>
    <t xml:space="preserve">Closing prepaid balance (₹)</t>
  </si>
  <si>
    <t xml:space="preserve">Flag</t>
  </si>
  <si>
    <t xml:space="preserve">PP-001</t>
  </si>
  <si>
    <t xml:space="preserve">Sample Insurance Co.</t>
  </si>
  <si>
    <t xml:space="preserve">Fire &amp; property policy</t>
  </si>
  <si>
    <t xml:space="preserve">450100</t>
  </si>
  <si>
    <t xml:space="preserve">Daily</t>
  </si>
  <si>
    <t xml:space="preserve">PP-002</t>
  </si>
  <si>
    <t xml:space="preserve">Sample Software Ltd</t>
  </si>
  <si>
    <t xml:space="preserve">ERP licence renewal</t>
  </si>
  <si>
    <t xml:space="preserve">460200</t>
  </si>
  <si>
    <t xml:space="preserve">Monthly</t>
  </si>
  <si>
    <t xml:space="preserve">PP-003</t>
  </si>
  <si>
    <t xml:space="preserve">Sample Elevators</t>
  </si>
  <si>
    <t xml:space="preserve">Annual maintenance contract - lifts</t>
  </si>
  <si>
    <t xml:space="preserve">470300</t>
  </si>
  <si>
    <t xml:space="preserve">PP-004</t>
  </si>
  <si>
    <t xml:space="preserve">Sample Institute</t>
  </si>
  <si>
    <t xml:space="preserve">Professional membership</t>
  </si>
  <si>
    <t xml:space="preserve">480100</t>
  </si>
  <si>
    <t xml:space="preserve">PP-005</t>
  </si>
  <si>
    <t xml:space="preserve">Vehicle insurance</t>
  </si>
  <si>
    <t xml:space="preserve">PP-006</t>
  </si>
  <si>
    <t xml:space="preserve">Sample Media Pvt Ltd</t>
  </si>
  <si>
    <t xml:space="preserve">Advertising retainer</t>
  </si>
  <si>
    <t xml:space="preserve">490100</t>
  </si>
  <si>
    <t xml:space="preserve">PP-007</t>
  </si>
  <si>
    <t xml:space="preserve">2-year support contract</t>
  </si>
  <si>
    <t xml:space="preserve">PP-008</t>
  </si>
  <si>
    <t xml:space="preserve">Sample Cloud Services</t>
  </si>
  <si>
    <t xml:space="preserve">Cloud hosting - annual</t>
  </si>
  <si>
    <t xml:space="preserve">TOTAL</t>
  </si>
  <si>
    <t xml:space="preserve">Monthly Amortisation Schedule (charge to P&amp;L, ₹)</t>
  </si>
  <si>
    <t xml:space="preserve">All cells are formulas. Change inputs on the Register tab.</t>
  </si>
  <si>
    <t xml:space="preserve">Month start</t>
  </si>
  <si>
    <t xml:space="preserve">Month end</t>
  </si>
  <si>
    <t xml:space="preserve">Total in period</t>
  </si>
  <si>
    <t xml:space="preserve">TOTAL P&amp;L CHARGE</t>
  </si>
  <si>
    <t xml:space="preserve">Prepaid Roll-forward, GL Summary and Checks (₹)</t>
  </si>
  <si>
    <t xml:space="preserve">Line</t>
  </si>
  <si>
    <t xml:space="preserve">Full period</t>
  </si>
  <si>
    <t xml:space="preserve">Opening prepaid balance</t>
  </si>
  <si>
    <t xml:space="preserve">Add: new prepaid invoices (by invoice date)</t>
  </si>
  <si>
    <t xml:space="preserve">Less: charged to P&amp;L</t>
  </si>
  <si>
    <t xml:space="preserve">Closing prepaid balance (Balance Sheet)</t>
  </si>
  <si>
    <t xml:space="preserve">Journal each month: Debit the expense GL / Credit Prepaid expenses, with the 'charged to P&amp;L' amount above.</t>
  </si>
  <si>
    <t xml:space="preserve">GL name</t>
  </si>
  <si>
    <t xml:space="preserve">Insurance</t>
  </si>
  <si>
    <t xml:space="preserve">Software &amp; IT</t>
  </si>
  <si>
    <t xml:space="preserve">Repairs &amp; maintenance</t>
  </si>
  <si>
    <t xml:space="preserve">Membership &amp; subscriptions</t>
  </si>
  <si>
    <t xml:space="preserve">Advertising</t>
  </si>
  <si>
    <t xml:space="preserve">TOTAL BY GL</t>
  </si>
  <si>
    <t xml:space="preserve">Checks</t>
  </si>
  <si>
    <t xml:space="preserve">Total invoice amount = expensed before + charged in period + closing balance</t>
  </si>
  <si>
    <t xml:space="preserve">Schedule total = total charged per Register</t>
  </si>
  <si>
    <t xml:space="preserve">Roll-forward closing balance = sum of line closing balances (invoiced lines)</t>
  </si>
  <si>
    <t xml:space="preserve">Every GL used in the Register is listed in the GL table above (charge by GL = total charge)</t>
  </si>
  <si>
    <t xml:space="preserve">No line has a warning flag</t>
  </si>
</sst>
</file>

<file path=xl/styles.xml><?xml version="1.0" encoding="utf-8"?>
<styleSheet xmlns="http://schemas.openxmlformats.org/spreadsheetml/2006/main">
  <numFmts count="4">
    <numFmt numFmtId="164" formatCode="General"/>
    <numFmt numFmtId="165" formatCode="dd\-mmm\-yyyy"/>
    <numFmt numFmtId="166" formatCode="#,##0;\(#,##0\);\-"/>
    <numFmt numFmtId="167" formatCode="mmm\-yy"/>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i val="true"/>
      <sz val="9"/>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7" fontId="14" fillId="5" borderId="1" xfId="0" applyFont="true" applyBorder="true" applyAlignment="true" applyProtection="false">
      <alignment horizontal="center" vertical="center" textRotation="0" wrapText="true" indent="0" shrinkToFit="false"/>
      <protection locked="true" hidden="false"/>
    </xf>
    <xf numFmtId="166" fontId="9" fillId="0" borderId="1"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color rgb="FF9C0006"/>
      </font>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7"/>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5" customFormat="false" ht="60" hidden="false" customHeight="true" outlineLevel="0" collapsed="false">
      <c r="B15" s="6" t="s">
        <v>16</v>
      </c>
      <c r="C15" s="7" t="s">
        <v>17</v>
      </c>
    </row>
    <row r="16" customFormat="false" ht="30" hidden="false" customHeight="true" outlineLevel="0" collapsed="false">
      <c r="B16" s="6" t="s">
        <v>18</v>
      </c>
      <c r="C16" s="7" t="s">
        <v>19</v>
      </c>
    </row>
    <row r="18" customFormat="false" ht="15" hidden="false" customHeight="false" outlineLevel="0" collapsed="false">
      <c r="B18" s="4" t="s">
        <v>20</v>
      </c>
    </row>
    <row r="19" customFormat="false" ht="30" hidden="false" customHeight="true" outlineLevel="0" collapsed="false">
      <c r="B19" s="6" t="s">
        <v>21</v>
      </c>
      <c r="C19" s="7" t="s">
        <v>22</v>
      </c>
    </row>
    <row r="20" customFormat="false" ht="15" hidden="false" customHeight="true" outlineLevel="0" collapsed="false">
      <c r="B20" s="6" t="s">
        <v>23</v>
      </c>
      <c r="C20" s="7" t="s">
        <v>24</v>
      </c>
    </row>
    <row r="21" customFormat="false" ht="15" hidden="false" customHeight="true" outlineLevel="0" collapsed="false">
      <c r="B21" s="6" t="s">
        <v>25</v>
      </c>
      <c r="C21" s="7" t="s">
        <v>26</v>
      </c>
    </row>
    <row r="23" customFormat="false" ht="15" hidden="false" customHeight="false" outlineLevel="0" collapsed="false">
      <c r="B23" s="4" t="s">
        <v>27</v>
      </c>
    </row>
    <row r="24" customFormat="false" ht="15" hidden="false" customHeight="false" outlineLevel="0" collapsed="false">
      <c r="B24" s="8" t="s">
        <v>28</v>
      </c>
      <c r="C24" s="9" t="s">
        <v>29</v>
      </c>
    </row>
    <row r="25" customFormat="false" ht="15" hidden="false" customHeight="false" outlineLevel="0" collapsed="false">
      <c r="B25" s="10" t="s">
        <v>28</v>
      </c>
      <c r="C25" s="9" t="s">
        <v>30</v>
      </c>
    </row>
    <row r="26" customFormat="false" ht="15" hidden="false" customHeight="false" outlineLevel="0" collapsed="false">
      <c r="B26" s="11" t="s">
        <v>28</v>
      </c>
      <c r="C26" s="9" t="s">
        <v>31</v>
      </c>
    </row>
    <row r="27" customFormat="false" ht="15" hidden="false" customHeight="false" outlineLevel="0" collapsed="false">
      <c r="B27" s="12" t="s">
        <v>32</v>
      </c>
      <c r="C27" s="9" t="s">
        <v>33</v>
      </c>
    </row>
    <row r="29" customFormat="false" ht="15" hidden="false" customHeight="false" outlineLevel="0" collapsed="false">
      <c r="B29" s="4" t="s">
        <v>34</v>
      </c>
    </row>
    <row r="30" customFormat="false" ht="30" hidden="false" customHeight="true" outlineLevel="0" collapsed="false">
      <c r="B30" s="13" t="s">
        <v>35</v>
      </c>
      <c r="C30" s="7" t="s">
        <v>36</v>
      </c>
    </row>
    <row r="31" customFormat="false" ht="30" hidden="false" customHeight="true" outlineLevel="0" collapsed="false">
      <c r="B31" s="13" t="s">
        <v>35</v>
      </c>
      <c r="C31" s="7" t="s">
        <v>37</v>
      </c>
    </row>
    <row r="32" customFormat="false" ht="30" hidden="false" customHeight="true" outlineLevel="0" collapsed="false">
      <c r="B32" s="13" t="s">
        <v>35</v>
      </c>
      <c r="C32" s="7" t="s">
        <v>38</v>
      </c>
    </row>
    <row r="33" customFormat="false" ht="30" hidden="false" customHeight="true" outlineLevel="0" collapsed="false">
      <c r="B33" s="13" t="s">
        <v>35</v>
      </c>
      <c r="C33" s="7" t="s">
        <v>39</v>
      </c>
    </row>
    <row r="34" customFormat="false" ht="30" hidden="false" customHeight="true" outlineLevel="0" collapsed="false">
      <c r="B34" s="13" t="s">
        <v>35</v>
      </c>
      <c r="C34" s="7" t="s">
        <v>40</v>
      </c>
    </row>
    <row r="35" customFormat="false" ht="30" hidden="false" customHeight="true" outlineLevel="0" collapsed="false">
      <c r="B35" s="13" t="s">
        <v>35</v>
      </c>
      <c r="C35" s="7" t="s">
        <v>41</v>
      </c>
    </row>
    <row r="37" customFormat="false" ht="15" hidden="false" customHeight="false" outlineLevel="0" collapsed="false">
      <c r="B37" s="14" t="s">
        <v>42</v>
      </c>
      <c r="C37" s="9" t="s">
        <v>43</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6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8" topLeftCell="D9" activePane="bottomRight" state="frozen"/>
      <selection pane="topLeft" activeCell="A1" activeCellId="0" sqref="A1"/>
      <selection pane="topRight" activeCell="D1" activeCellId="0" sqref="D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20"/>
    <col collapsed="false" customWidth="true" hidden="false" outlineLevel="0" max="3" min="3" style="0" width="30"/>
    <col collapsed="false" customWidth="true" hidden="false" outlineLevel="0" max="4" min="4" style="0" width="9"/>
    <col collapsed="false" customWidth="true" hidden="false" outlineLevel="0" max="5" min="5" style="0" width="12"/>
    <col collapsed="false" customWidth="true" hidden="false" outlineLevel="0" max="6" min="6" style="0" width="13"/>
    <col collapsed="false" customWidth="true" hidden="false" outlineLevel="0" max="8" min="7" style="0" width="12"/>
    <col collapsed="false" customWidth="true" hidden="false" outlineLevel="0" max="9" min="9" style="0" width="10"/>
    <col collapsed="false" customWidth="true" hidden="false" outlineLevel="0" max="11" min="10" style="0" width="8"/>
    <col collapsed="false" customWidth="true" hidden="false" outlineLevel="0" max="14" min="12" style="0" width="14"/>
    <col collapsed="false" customWidth="true" hidden="false" outlineLevel="0" max="15" min="15" style="0" width="30"/>
  </cols>
  <sheetData>
    <row r="1" customFormat="false" ht="17.35" hidden="false" customHeight="false" outlineLevel="0" collapsed="false">
      <c r="A1" s="15" t="s">
        <v>44</v>
      </c>
    </row>
    <row r="2" customFormat="false" ht="15" hidden="false" customHeight="false" outlineLevel="0" collapsed="false">
      <c r="A2" s="16" t="s">
        <v>45</v>
      </c>
    </row>
    <row r="3" customFormat="false" ht="15" hidden="false" customHeight="false" outlineLevel="0" collapsed="false">
      <c r="A3" s="2" t="s">
        <v>46</v>
      </c>
    </row>
    <row r="5" customFormat="false" ht="15" hidden="false" customHeight="false" outlineLevel="0" collapsed="false">
      <c r="A5" s="14" t="s">
        <v>47</v>
      </c>
      <c r="C5" s="17" t="n">
        <v>46113</v>
      </c>
      <c r="E5" s="14" t="s">
        <v>48</v>
      </c>
      <c r="F5" s="18" t="n">
        <f aca="false">EOMONTH(C6,11)</f>
        <v>46477</v>
      </c>
    </row>
    <row r="6" customFormat="false" ht="15" hidden="false" customHeight="false" outlineLevel="0" collapsed="false">
      <c r="A6" s="14" t="s">
        <v>49</v>
      </c>
      <c r="C6" s="18" t="n">
        <f aca="false">DATE(YEAR(C5),MONTH(C5),1)</f>
        <v>46113</v>
      </c>
    </row>
    <row r="8" customFormat="false" ht="42" hidden="false" customHeight="true" outlineLevel="0" collapsed="false">
      <c r="A8" s="19" t="s">
        <v>50</v>
      </c>
      <c r="B8" s="19" t="s">
        <v>51</v>
      </c>
      <c r="C8" s="19" t="s">
        <v>52</v>
      </c>
      <c r="D8" s="19" t="s">
        <v>53</v>
      </c>
      <c r="E8" s="19" t="s">
        <v>54</v>
      </c>
      <c r="F8" s="19" t="s">
        <v>55</v>
      </c>
      <c r="G8" s="19" t="s">
        <v>56</v>
      </c>
      <c r="H8" s="19" t="s">
        <v>57</v>
      </c>
      <c r="I8" s="19" t="s">
        <v>58</v>
      </c>
      <c r="J8" s="19" t="s">
        <v>59</v>
      </c>
      <c r="K8" s="19" t="s">
        <v>60</v>
      </c>
      <c r="L8" s="19" t="s">
        <v>61</v>
      </c>
      <c r="M8" s="19" t="s">
        <v>62</v>
      </c>
      <c r="N8" s="19" t="s">
        <v>63</v>
      </c>
      <c r="O8" s="19" t="s">
        <v>64</v>
      </c>
    </row>
    <row r="9" customFormat="false" ht="15" hidden="false" customHeight="false" outlineLevel="0" collapsed="false">
      <c r="A9" s="8" t="s">
        <v>65</v>
      </c>
      <c r="B9" s="8" t="s">
        <v>66</v>
      </c>
      <c r="C9" s="8" t="s">
        <v>67</v>
      </c>
      <c r="D9" s="8" t="s">
        <v>68</v>
      </c>
      <c r="E9" s="17" t="n">
        <v>46101</v>
      </c>
      <c r="F9" s="20" t="n">
        <v>365000</v>
      </c>
      <c r="G9" s="17" t="n">
        <v>46113</v>
      </c>
      <c r="H9" s="17" t="n">
        <v>46477</v>
      </c>
      <c r="I9" s="8" t="s">
        <v>69</v>
      </c>
      <c r="J9" s="21" t="n">
        <f aca="false">IF(N(F9)=0,0,H9-G9+1)</f>
        <v>365</v>
      </c>
      <c r="K9" s="21" t="n">
        <f aca="false">IF(N(F9)=0,0,(YEAR(H9)-YEAR(G9))*12+MONTH(H9)-MONTH(G9)+1)</f>
        <v>12</v>
      </c>
      <c r="L9" s="21" t="n">
        <f aca="false">IF(OR(N(F9)=0,J9&lt;=0),0,_xlfn.IFS(I9="Daily",F9*MAX(0,MIN(H9,$C$6-1)-G9+1)/J9,I9="Monthly",F9*MIN(K9,MAX(0,(YEAR($C$6)-YEAR(G9))*12+MONTH($C$6)-MONTH(G9)))/K9,TRUE(),0))</f>
        <v>0</v>
      </c>
      <c r="M9" s="22" t="n">
        <f aca="false">Schedule!P9</f>
        <v>365000</v>
      </c>
      <c r="N9" s="21" t="n">
        <f aca="false">N(F9)-L9-M9</f>
        <v>0</v>
      </c>
      <c r="O9" s="10" t="str">
        <f aca="false">IF(N(F9)=0,"",IF(H9&lt;G9,"End date before start date",IF(AND(I9&lt;&gt;"Daily",I9&lt;&gt;"Monthly"),"Pick a method",IF(E9&gt;G9,"Invoice after service start - review","OK"))))</f>
        <v>OK</v>
      </c>
    </row>
    <row r="10" customFormat="false" ht="15" hidden="false" customHeight="false" outlineLevel="0" collapsed="false">
      <c r="A10" s="8" t="s">
        <v>70</v>
      </c>
      <c r="B10" s="8" t="s">
        <v>71</v>
      </c>
      <c r="C10" s="8" t="s">
        <v>72</v>
      </c>
      <c r="D10" s="8" t="s">
        <v>73</v>
      </c>
      <c r="E10" s="17" t="n">
        <v>46019</v>
      </c>
      <c r="F10" s="20" t="n">
        <v>240000</v>
      </c>
      <c r="G10" s="17" t="n">
        <v>46023</v>
      </c>
      <c r="H10" s="17" t="n">
        <v>46387</v>
      </c>
      <c r="I10" s="8" t="s">
        <v>74</v>
      </c>
      <c r="J10" s="21" t="n">
        <f aca="false">IF(N(F10)=0,0,H10-G10+1)</f>
        <v>365</v>
      </c>
      <c r="K10" s="21" t="n">
        <f aca="false">IF(N(F10)=0,0,(YEAR(H10)-YEAR(G10))*12+MONTH(H10)-MONTH(G10)+1)</f>
        <v>12</v>
      </c>
      <c r="L10" s="21" t="n">
        <f aca="false">IF(OR(N(F10)=0,J10&lt;=0),0,_xlfn.IFS(I10="Daily",F10*MAX(0,MIN(H10,$C$6-1)-G10+1)/J10,I10="Monthly",F10*MIN(K10,MAX(0,(YEAR($C$6)-YEAR(G10))*12+MONTH($C$6)-MONTH(G10)))/K10,TRUE(),0))</f>
        <v>60000</v>
      </c>
      <c r="M10" s="22" t="n">
        <f aca="false">Schedule!P10</f>
        <v>180000</v>
      </c>
      <c r="N10" s="21" t="n">
        <f aca="false">N(F10)-L10-M10</f>
        <v>0</v>
      </c>
      <c r="O10" s="10" t="str">
        <f aca="false">IF(N(F10)=0,"",IF(H10&lt;G10,"End date before start date",IF(AND(I10&lt;&gt;"Daily",I10&lt;&gt;"Monthly"),"Pick a method",IF(E10&gt;G10,"Invoice after service start - review","OK"))))</f>
        <v>OK</v>
      </c>
    </row>
    <row r="11" customFormat="false" ht="15" hidden="false" customHeight="false" outlineLevel="0" collapsed="false">
      <c r="A11" s="8" t="s">
        <v>75</v>
      </c>
      <c r="B11" s="8" t="s">
        <v>76</v>
      </c>
      <c r="C11" s="8" t="s">
        <v>77</v>
      </c>
      <c r="D11" s="8" t="s">
        <v>78</v>
      </c>
      <c r="E11" s="17" t="n">
        <v>46183</v>
      </c>
      <c r="F11" s="20" t="n">
        <v>120000</v>
      </c>
      <c r="G11" s="17" t="n">
        <v>46188</v>
      </c>
      <c r="H11" s="17" t="n">
        <v>46552</v>
      </c>
      <c r="I11" s="8" t="s">
        <v>69</v>
      </c>
      <c r="J11" s="21" t="n">
        <f aca="false">IF(N(F11)=0,0,H11-G11+1)</f>
        <v>365</v>
      </c>
      <c r="K11" s="21" t="n">
        <f aca="false">IF(N(F11)=0,0,(YEAR(H11)-YEAR(G11))*12+MONTH(H11)-MONTH(G11)+1)</f>
        <v>13</v>
      </c>
      <c r="L11" s="21" t="n">
        <f aca="false">IF(OR(N(F11)=0,J11&lt;=0),0,_xlfn.IFS(I11="Daily",F11*MAX(0,MIN(H11,$C$6-1)-G11+1)/J11,I11="Monthly",F11*MIN(K11,MAX(0,(YEAR($C$6)-YEAR(G11))*12+MONTH($C$6)-MONTH(G11)))/K11,TRUE(),0))</f>
        <v>0</v>
      </c>
      <c r="M11" s="22" t="n">
        <f aca="false">Schedule!P11</f>
        <v>95342.4657534247</v>
      </c>
      <c r="N11" s="21" t="n">
        <f aca="false">N(F11)-L11-M11</f>
        <v>24657.5342465754</v>
      </c>
      <c r="O11" s="10" t="str">
        <f aca="false">IF(N(F11)=0,"",IF(H11&lt;G11,"End date before start date",IF(AND(I11&lt;&gt;"Daily",I11&lt;&gt;"Monthly"),"Pick a method",IF(E11&gt;G11,"Invoice after service start - review","OK"))))</f>
        <v>OK</v>
      </c>
    </row>
    <row r="12" customFormat="false" ht="15" hidden="false" customHeight="false" outlineLevel="0" collapsed="false">
      <c r="A12" s="8" t="s">
        <v>79</v>
      </c>
      <c r="B12" s="8" t="s">
        <v>80</v>
      </c>
      <c r="C12" s="8" t="s">
        <v>81</v>
      </c>
      <c r="D12" s="8" t="s">
        <v>82</v>
      </c>
      <c r="E12" s="17" t="n">
        <v>46113</v>
      </c>
      <c r="F12" s="20" t="n">
        <v>12000</v>
      </c>
      <c r="G12" s="17" t="n">
        <v>46113</v>
      </c>
      <c r="H12" s="17" t="n">
        <v>46477</v>
      </c>
      <c r="I12" s="8" t="s">
        <v>74</v>
      </c>
      <c r="J12" s="21" t="n">
        <f aca="false">IF(N(F12)=0,0,H12-G12+1)</f>
        <v>365</v>
      </c>
      <c r="K12" s="21" t="n">
        <f aca="false">IF(N(F12)=0,0,(YEAR(H12)-YEAR(G12))*12+MONTH(H12)-MONTH(G12)+1)</f>
        <v>12</v>
      </c>
      <c r="L12" s="21" t="n">
        <f aca="false">IF(OR(N(F12)=0,J12&lt;=0),0,_xlfn.IFS(I12="Daily",F12*MAX(0,MIN(H12,$C$6-1)-G12+1)/J12,I12="Monthly",F12*MIN(K12,MAX(0,(YEAR($C$6)-YEAR(G12))*12+MONTH($C$6)-MONTH(G12)))/K12,TRUE(),0))</f>
        <v>0</v>
      </c>
      <c r="M12" s="22" t="n">
        <f aca="false">Schedule!P12</f>
        <v>12000</v>
      </c>
      <c r="N12" s="21" t="n">
        <f aca="false">N(F12)-L12-M12</f>
        <v>0</v>
      </c>
      <c r="O12" s="10" t="str">
        <f aca="false">IF(N(F12)=0,"",IF(H12&lt;G12,"End date before start date",IF(AND(I12&lt;&gt;"Daily",I12&lt;&gt;"Monthly"),"Pick a method",IF(E12&gt;G12,"Invoice after service start - review","OK"))))</f>
        <v>OK</v>
      </c>
    </row>
    <row r="13" customFormat="false" ht="15" hidden="false" customHeight="false" outlineLevel="0" collapsed="false">
      <c r="A13" s="8" t="s">
        <v>83</v>
      </c>
      <c r="B13" s="8" t="s">
        <v>66</v>
      </c>
      <c r="C13" s="8" t="s">
        <v>84</v>
      </c>
      <c r="D13" s="8" t="s">
        <v>68</v>
      </c>
      <c r="E13" s="17" t="n">
        <v>46259</v>
      </c>
      <c r="F13" s="20" t="n">
        <v>48000</v>
      </c>
      <c r="G13" s="17" t="n">
        <v>46266</v>
      </c>
      <c r="H13" s="17" t="n">
        <v>46630</v>
      </c>
      <c r="I13" s="8" t="s">
        <v>69</v>
      </c>
      <c r="J13" s="21" t="n">
        <f aca="false">IF(N(F13)=0,0,H13-G13+1)</f>
        <v>365</v>
      </c>
      <c r="K13" s="21" t="n">
        <f aca="false">IF(N(F13)=0,0,(YEAR(H13)-YEAR(G13))*12+MONTH(H13)-MONTH(G13)+1)</f>
        <v>12</v>
      </c>
      <c r="L13" s="21" t="n">
        <f aca="false">IF(OR(N(F13)=0,J13&lt;=0),0,_xlfn.IFS(I13="Daily",F13*MAX(0,MIN(H13,$C$6-1)-G13+1)/J13,I13="Monthly",F13*MIN(K13,MAX(0,(YEAR($C$6)-YEAR(G13))*12+MONTH($C$6)-MONTH(G13)))/K13,TRUE(),0))</f>
        <v>0</v>
      </c>
      <c r="M13" s="22" t="n">
        <f aca="false">Schedule!P13</f>
        <v>27879.4520547945</v>
      </c>
      <c r="N13" s="21" t="n">
        <f aca="false">N(F13)-L13-M13</f>
        <v>20120.5479452055</v>
      </c>
      <c r="O13" s="10" t="str">
        <f aca="false">IF(N(F13)=0,"",IF(H13&lt;G13,"End date before start date",IF(AND(I13&lt;&gt;"Daily",I13&lt;&gt;"Monthly"),"Pick a method",IF(E13&gt;G13,"Invoice after service start - review","OK"))))</f>
        <v>OK</v>
      </c>
    </row>
    <row r="14" customFormat="false" ht="15" hidden="false" customHeight="false" outlineLevel="0" collapsed="false">
      <c r="A14" s="8" t="s">
        <v>85</v>
      </c>
      <c r="B14" s="8" t="s">
        <v>86</v>
      </c>
      <c r="C14" s="8" t="s">
        <v>87</v>
      </c>
      <c r="D14" s="8" t="s">
        <v>88</v>
      </c>
      <c r="E14" s="17" t="n">
        <v>46293</v>
      </c>
      <c r="F14" s="20" t="n">
        <v>90000</v>
      </c>
      <c r="G14" s="17" t="n">
        <v>46296</v>
      </c>
      <c r="H14" s="17" t="n">
        <v>46477</v>
      </c>
      <c r="I14" s="8" t="s">
        <v>74</v>
      </c>
      <c r="J14" s="21" t="n">
        <f aca="false">IF(N(F14)=0,0,H14-G14+1)</f>
        <v>182</v>
      </c>
      <c r="K14" s="21" t="n">
        <f aca="false">IF(N(F14)=0,0,(YEAR(H14)-YEAR(G14))*12+MONTH(H14)-MONTH(G14)+1)</f>
        <v>6</v>
      </c>
      <c r="L14" s="21" t="n">
        <f aca="false">IF(OR(N(F14)=0,J14&lt;=0),0,_xlfn.IFS(I14="Daily",F14*MAX(0,MIN(H14,$C$6-1)-G14+1)/J14,I14="Monthly",F14*MIN(K14,MAX(0,(YEAR($C$6)-YEAR(G14))*12+MONTH($C$6)-MONTH(G14)))/K14,TRUE(),0))</f>
        <v>0</v>
      </c>
      <c r="M14" s="22" t="n">
        <f aca="false">Schedule!P14</f>
        <v>90000</v>
      </c>
      <c r="N14" s="21" t="n">
        <f aca="false">N(F14)-L14-M14</f>
        <v>0</v>
      </c>
      <c r="O14" s="10" t="str">
        <f aca="false">IF(N(F14)=0,"",IF(H14&lt;G14,"End date before start date",IF(AND(I14&lt;&gt;"Daily",I14&lt;&gt;"Monthly"),"Pick a method",IF(E14&gt;G14,"Invoice after service start - review","OK"))))</f>
        <v>OK</v>
      </c>
    </row>
    <row r="15" customFormat="false" ht="15" hidden="false" customHeight="false" outlineLevel="0" collapsed="false">
      <c r="A15" s="8" t="s">
        <v>89</v>
      </c>
      <c r="B15" s="8" t="s">
        <v>71</v>
      </c>
      <c r="C15" s="8" t="s">
        <v>90</v>
      </c>
      <c r="D15" s="8" t="s">
        <v>73</v>
      </c>
      <c r="E15" s="17" t="n">
        <v>46341</v>
      </c>
      <c r="F15" s="20" t="n">
        <v>600000</v>
      </c>
      <c r="G15" s="17" t="n">
        <v>46357</v>
      </c>
      <c r="H15" s="17" t="n">
        <v>47087</v>
      </c>
      <c r="I15" s="8" t="s">
        <v>74</v>
      </c>
      <c r="J15" s="21" t="n">
        <f aca="false">IF(N(F15)=0,0,H15-G15+1)</f>
        <v>731</v>
      </c>
      <c r="K15" s="21" t="n">
        <f aca="false">IF(N(F15)=0,0,(YEAR(H15)-YEAR(G15))*12+MONTH(H15)-MONTH(G15)+1)</f>
        <v>24</v>
      </c>
      <c r="L15" s="21" t="n">
        <f aca="false">IF(OR(N(F15)=0,J15&lt;=0),0,_xlfn.IFS(I15="Daily",F15*MAX(0,MIN(H15,$C$6-1)-G15+1)/J15,I15="Monthly",F15*MIN(K15,MAX(0,(YEAR($C$6)-YEAR(G15))*12+MONTH($C$6)-MONTH(G15)))/K15,TRUE(),0))</f>
        <v>0</v>
      </c>
      <c r="M15" s="22" t="n">
        <f aca="false">Schedule!P15</f>
        <v>100000</v>
      </c>
      <c r="N15" s="21" t="n">
        <f aca="false">N(F15)-L15-M15</f>
        <v>500000</v>
      </c>
      <c r="O15" s="10" t="str">
        <f aca="false">IF(N(F15)=0,"",IF(H15&lt;G15,"End date before start date",IF(AND(I15&lt;&gt;"Daily",I15&lt;&gt;"Monthly"),"Pick a method",IF(E15&gt;G15,"Invoice after service start - review","OK"))))</f>
        <v>OK</v>
      </c>
    </row>
    <row r="16" customFormat="false" ht="15" hidden="false" customHeight="false" outlineLevel="0" collapsed="false">
      <c r="A16" s="8" t="s">
        <v>91</v>
      </c>
      <c r="B16" s="8" t="s">
        <v>92</v>
      </c>
      <c r="C16" s="8" t="s">
        <v>93</v>
      </c>
      <c r="D16" s="8" t="s">
        <v>73</v>
      </c>
      <c r="E16" s="17" t="n">
        <v>46204</v>
      </c>
      <c r="F16" s="20" t="n">
        <v>180000</v>
      </c>
      <c r="G16" s="17" t="n">
        <v>46204</v>
      </c>
      <c r="H16" s="17" t="n">
        <v>46568</v>
      </c>
      <c r="I16" s="8" t="s">
        <v>69</v>
      </c>
      <c r="J16" s="21" t="n">
        <f aca="false">IF(N(F16)=0,0,H16-G16+1)</f>
        <v>365</v>
      </c>
      <c r="K16" s="21" t="n">
        <f aca="false">IF(N(F16)=0,0,(YEAR(H16)-YEAR(G16))*12+MONTH(H16)-MONTH(G16)+1)</f>
        <v>12</v>
      </c>
      <c r="L16" s="21" t="n">
        <f aca="false">IF(OR(N(F16)=0,J16&lt;=0),0,_xlfn.IFS(I16="Daily",F16*MAX(0,MIN(H16,$C$6-1)-G16+1)/J16,I16="Monthly",F16*MIN(K16,MAX(0,(YEAR($C$6)-YEAR(G16))*12+MONTH($C$6)-MONTH(G16)))/K16,TRUE(),0))</f>
        <v>0</v>
      </c>
      <c r="M16" s="22" t="n">
        <f aca="false">Schedule!P16</f>
        <v>135123.287671233</v>
      </c>
      <c r="N16" s="21" t="n">
        <f aca="false">N(F16)-L16-M16</f>
        <v>44876.7123287671</v>
      </c>
      <c r="O16" s="10" t="str">
        <f aca="false">IF(N(F16)=0,"",IF(H16&lt;G16,"End date before start date",IF(AND(I16&lt;&gt;"Daily",I16&lt;&gt;"Monthly"),"Pick a method",IF(E16&gt;G16,"Invoice after service start - review","OK"))))</f>
        <v>OK</v>
      </c>
    </row>
    <row r="17" customFormat="false" ht="15" hidden="false" customHeight="false" outlineLevel="0" collapsed="false">
      <c r="A17" s="8"/>
      <c r="B17" s="8"/>
      <c r="C17" s="8"/>
      <c r="D17" s="8"/>
      <c r="E17" s="17"/>
      <c r="F17" s="20"/>
      <c r="G17" s="17"/>
      <c r="H17" s="17"/>
      <c r="I17" s="8"/>
      <c r="J17" s="21" t="n">
        <f aca="false">IF(N(F17)=0,0,H17-G17+1)</f>
        <v>0</v>
      </c>
      <c r="K17" s="21" t="n">
        <f aca="false">IF(N(F17)=0,0,(YEAR(H17)-YEAR(G17))*12+MONTH(H17)-MONTH(G17)+1)</f>
        <v>0</v>
      </c>
      <c r="L17" s="21" t="n">
        <f aca="false">IF(OR(N(F17)=0,J17&lt;=0),0,_xlfn.IFS(I17="Daily",F17*MAX(0,MIN(H17,$C$6-1)-G17+1)/J17,I17="Monthly",F17*MIN(K17,MAX(0,(YEAR($C$6)-YEAR(G17))*12+MONTH($C$6)-MONTH(G17)))/K17,TRUE(),0))</f>
        <v>0</v>
      </c>
      <c r="M17" s="22" t="n">
        <f aca="false">Schedule!P17</f>
        <v>0</v>
      </c>
      <c r="N17" s="21" t="n">
        <f aca="false">N(F17)-L17-M17</f>
        <v>0</v>
      </c>
      <c r="O17" s="10" t="str">
        <f aca="false">IF(N(F17)=0,"",IF(H17&lt;G17,"End date before start date",IF(AND(I17&lt;&gt;"Daily",I17&lt;&gt;"Monthly"),"Pick a method",IF(E17&gt;G17,"Invoice after service start - review","OK"))))</f>
        <v/>
      </c>
    </row>
    <row r="18" customFormat="false" ht="15" hidden="false" customHeight="false" outlineLevel="0" collapsed="false">
      <c r="A18" s="8"/>
      <c r="B18" s="8"/>
      <c r="C18" s="8"/>
      <c r="D18" s="8"/>
      <c r="E18" s="17"/>
      <c r="F18" s="20"/>
      <c r="G18" s="17"/>
      <c r="H18" s="17"/>
      <c r="I18" s="8"/>
      <c r="J18" s="21" t="n">
        <f aca="false">IF(N(F18)=0,0,H18-G18+1)</f>
        <v>0</v>
      </c>
      <c r="K18" s="21" t="n">
        <f aca="false">IF(N(F18)=0,0,(YEAR(H18)-YEAR(G18))*12+MONTH(H18)-MONTH(G18)+1)</f>
        <v>0</v>
      </c>
      <c r="L18" s="21" t="n">
        <f aca="false">IF(OR(N(F18)=0,J18&lt;=0),0,_xlfn.IFS(I18="Daily",F18*MAX(0,MIN(H18,$C$6-1)-G18+1)/J18,I18="Monthly",F18*MIN(K18,MAX(0,(YEAR($C$6)-YEAR(G18))*12+MONTH($C$6)-MONTH(G18)))/K18,TRUE(),0))</f>
        <v>0</v>
      </c>
      <c r="M18" s="22" t="n">
        <f aca="false">Schedule!P18</f>
        <v>0</v>
      </c>
      <c r="N18" s="21" t="n">
        <f aca="false">N(F18)-L18-M18</f>
        <v>0</v>
      </c>
      <c r="O18" s="10" t="str">
        <f aca="false">IF(N(F18)=0,"",IF(H18&lt;G18,"End date before start date",IF(AND(I18&lt;&gt;"Daily",I18&lt;&gt;"Monthly"),"Pick a method",IF(E18&gt;G18,"Invoice after service start - review","OK"))))</f>
        <v/>
      </c>
    </row>
    <row r="19" customFormat="false" ht="15" hidden="false" customHeight="false" outlineLevel="0" collapsed="false">
      <c r="A19" s="8"/>
      <c r="B19" s="8"/>
      <c r="C19" s="8"/>
      <c r="D19" s="8"/>
      <c r="E19" s="17"/>
      <c r="F19" s="20"/>
      <c r="G19" s="17"/>
      <c r="H19" s="17"/>
      <c r="I19" s="8"/>
      <c r="J19" s="21" t="n">
        <f aca="false">IF(N(F19)=0,0,H19-G19+1)</f>
        <v>0</v>
      </c>
      <c r="K19" s="21" t="n">
        <f aca="false">IF(N(F19)=0,0,(YEAR(H19)-YEAR(G19))*12+MONTH(H19)-MONTH(G19)+1)</f>
        <v>0</v>
      </c>
      <c r="L19" s="21" t="n">
        <f aca="false">IF(OR(N(F19)=0,J19&lt;=0),0,_xlfn.IFS(I19="Daily",F19*MAX(0,MIN(H19,$C$6-1)-G19+1)/J19,I19="Monthly",F19*MIN(K19,MAX(0,(YEAR($C$6)-YEAR(G19))*12+MONTH($C$6)-MONTH(G19)))/K19,TRUE(),0))</f>
        <v>0</v>
      </c>
      <c r="M19" s="22" t="n">
        <f aca="false">Schedule!P19</f>
        <v>0</v>
      </c>
      <c r="N19" s="21" t="n">
        <f aca="false">N(F19)-L19-M19</f>
        <v>0</v>
      </c>
      <c r="O19" s="10" t="str">
        <f aca="false">IF(N(F19)=0,"",IF(H19&lt;G19,"End date before start date",IF(AND(I19&lt;&gt;"Daily",I19&lt;&gt;"Monthly"),"Pick a method",IF(E19&gt;G19,"Invoice after service start - review","OK"))))</f>
        <v/>
      </c>
    </row>
    <row r="20" customFormat="false" ht="15" hidden="false" customHeight="false" outlineLevel="0" collapsed="false">
      <c r="A20" s="8"/>
      <c r="B20" s="8"/>
      <c r="C20" s="8"/>
      <c r="D20" s="8"/>
      <c r="E20" s="17"/>
      <c r="F20" s="20"/>
      <c r="G20" s="17"/>
      <c r="H20" s="17"/>
      <c r="I20" s="8"/>
      <c r="J20" s="21" t="n">
        <f aca="false">IF(N(F20)=0,0,H20-G20+1)</f>
        <v>0</v>
      </c>
      <c r="K20" s="21" t="n">
        <f aca="false">IF(N(F20)=0,0,(YEAR(H20)-YEAR(G20))*12+MONTH(H20)-MONTH(G20)+1)</f>
        <v>0</v>
      </c>
      <c r="L20" s="21" t="n">
        <f aca="false">IF(OR(N(F20)=0,J20&lt;=0),0,_xlfn.IFS(I20="Daily",F20*MAX(0,MIN(H20,$C$6-1)-G20+1)/J20,I20="Monthly",F20*MIN(K20,MAX(0,(YEAR($C$6)-YEAR(G20))*12+MONTH($C$6)-MONTH(G20)))/K20,TRUE(),0))</f>
        <v>0</v>
      </c>
      <c r="M20" s="22" t="n">
        <f aca="false">Schedule!P20</f>
        <v>0</v>
      </c>
      <c r="N20" s="21" t="n">
        <f aca="false">N(F20)-L20-M20</f>
        <v>0</v>
      </c>
      <c r="O20" s="10" t="str">
        <f aca="false">IF(N(F20)=0,"",IF(H20&lt;G20,"End date before start date",IF(AND(I20&lt;&gt;"Daily",I20&lt;&gt;"Monthly"),"Pick a method",IF(E20&gt;G20,"Invoice after service start - review","OK"))))</f>
        <v/>
      </c>
    </row>
    <row r="21" customFormat="false" ht="15" hidden="false" customHeight="false" outlineLevel="0" collapsed="false">
      <c r="A21" s="8"/>
      <c r="B21" s="8"/>
      <c r="C21" s="8"/>
      <c r="D21" s="8"/>
      <c r="E21" s="17"/>
      <c r="F21" s="20"/>
      <c r="G21" s="17"/>
      <c r="H21" s="17"/>
      <c r="I21" s="8"/>
      <c r="J21" s="21" t="n">
        <f aca="false">IF(N(F21)=0,0,H21-G21+1)</f>
        <v>0</v>
      </c>
      <c r="K21" s="21" t="n">
        <f aca="false">IF(N(F21)=0,0,(YEAR(H21)-YEAR(G21))*12+MONTH(H21)-MONTH(G21)+1)</f>
        <v>0</v>
      </c>
      <c r="L21" s="21" t="n">
        <f aca="false">IF(OR(N(F21)=0,J21&lt;=0),0,_xlfn.IFS(I21="Daily",F21*MAX(0,MIN(H21,$C$6-1)-G21+1)/J21,I21="Monthly",F21*MIN(K21,MAX(0,(YEAR($C$6)-YEAR(G21))*12+MONTH($C$6)-MONTH(G21)))/K21,TRUE(),0))</f>
        <v>0</v>
      </c>
      <c r="M21" s="22" t="n">
        <f aca="false">Schedule!P21</f>
        <v>0</v>
      </c>
      <c r="N21" s="21" t="n">
        <f aca="false">N(F21)-L21-M21</f>
        <v>0</v>
      </c>
      <c r="O21" s="10" t="str">
        <f aca="false">IF(N(F21)=0,"",IF(H21&lt;G21,"End date before start date",IF(AND(I21&lt;&gt;"Daily",I21&lt;&gt;"Monthly"),"Pick a method",IF(E21&gt;G21,"Invoice after service start - review","OK"))))</f>
        <v/>
      </c>
    </row>
    <row r="22" customFormat="false" ht="15" hidden="false" customHeight="false" outlineLevel="0" collapsed="false">
      <c r="A22" s="8"/>
      <c r="B22" s="8"/>
      <c r="C22" s="8"/>
      <c r="D22" s="8"/>
      <c r="E22" s="17"/>
      <c r="F22" s="20"/>
      <c r="G22" s="17"/>
      <c r="H22" s="17"/>
      <c r="I22" s="8"/>
      <c r="J22" s="21" t="n">
        <f aca="false">IF(N(F22)=0,0,H22-G22+1)</f>
        <v>0</v>
      </c>
      <c r="K22" s="21" t="n">
        <f aca="false">IF(N(F22)=0,0,(YEAR(H22)-YEAR(G22))*12+MONTH(H22)-MONTH(G22)+1)</f>
        <v>0</v>
      </c>
      <c r="L22" s="21" t="n">
        <f aca="false">IF(OR(N(F22)=0,J22&lt;=0),0,_xlfn.IFS(I22="Daily",F22*MAX(0,MIN(H22,$C$6-1)-G22+1)/J22,I22="Monthly",F22*MIN(K22,MAX(0,(YEAR($C$6)-YEAR(G22))*12+MONTH($C$6)-MONTH(G22)))/K22,TRUE(),0))</f>
        <v>0</v>
      </c>
      <c r="M22" s="22" t="n">
        <f aca="false">Schedule!P22</f>
        <v>0</v>
      </c>
      <c r="N22" s="21" t="n">
        <f aca="false">N(F22)-L22-M22</f>
        <v>0</v>
      </c>
      <c r="O22" s="10" t="str">
        <f aca="false">IF(N(F22)=0,"",IF(H22&lt;G22,"End date before start date",IF(AND(I22&lt;&gt;"Daily",I22&lt;&gt;"Monthly"),"Pick a method",IF(E22&gt;G22,"Invoice after service start - review","OK"))))</f>
        <v/>
      </c>
    </row>
    <row r="23" customFormat="false" ht="15" hidden="false" customHeight="false" outlineLevel="0" collapsed="false">
      <c r="A23" s="8"/>
      <c r="B23" s="8"/>
      <c r="C23" s="8"/>
      <c r="D23" s="8"/>
      <c r="E23" s="17"/>
      <c r="F23" s="20"/>
      <c r="G23" s="17"/>
      <c r="H23" s="17"/>
      <c r="I23" s="8"/>
      <c r="J23" s="21" t="n">
        <f aca="false">IF(N(F23)=0,0,H23-G23+1)</f>
        <v>0</v>
      </c>
      <c r="K23" s="21" t="n">
        <f aca="false">IF(N(F23)=0,0,(YEAR(H23)-YEAR(G23))*12+MONTH(H23)-MONTH(G23)+1)</f>
        <v>0</v>
      </c>
      <c r="L23" s="21" t="n">
        <f aca="false">IF(OR(N(F23)=0,J23&lt;=0),0,_xlfn.IFS(I23="Daily",F23*MAX(0,MIN(H23,$C$6-1)-G23+1)/J23,I23="Monthly",F23*MIN(K23,MAX(0,(YEAR($C$6)-YEAR(G23))*12+MONTH($C$6)-MONTH(G23)))/K23,TRUE(),0))</f>
        <v>0</v>
      </c>
      <c r="M23" s="22" t="n">
        <f aca="false">Schedule!P23</f>
        <v>0</v>
      </c>
      <c r="N23" s="21" t="n">
        <f aca="false">N(F23)-L23-M23</f>
        <v>0</v>
      </c>
      <c r="O23" s="10" t="str">
        <f aca="false">IF(N(F23)=0,"",IF(H23&lt;G23,"End date before start date",IF(AND(I23&lt;&gt;"Daily",I23&lt;&gt;"Monthly"),"Pick a method",IF(E23&gt;G23,"Invoice after service start - review","OK"))))</f>
        <v/>
      </c>
    </row>
    <row r="24" customFormat="false" ht="15" hidden="false" customHeight="false" outlineLevel="0" collapsed="false">
      <c r="A24" s="8"/>
      <c r="B24" s="8"/>
      <c r="C24" s="8"/>
      <c r="D24" s="8"/>
      <c r="E24" s="17"/>
      <c r="F24" s="20"/>
      <c r="G24" s="17"/>
      <c r="H24" s="17"/>
      <c r="I24" s="8"/>
      <c r="J24" s="21" t="n">
        <f aca="false">IF(N(F24)=0,0,H24-G24+1)</f>
        <v>0</v>
      </c>
      <c r="K24" s="21" t="n">
        <f aca="false">IF(N(F24)=0,0,(YEAR(H24)-YEAR(G24))*12+MONTH(H24)-MONTH(G24)+1)</f>
        <v>0</v>
      </c>
      <c r="L24" s="21" t="n">
        <f aca="false">IF(OR(N(F24)=0,J24&lt;=0),0,_xlfn.IFS(I24="Daily",F24*MAX(0,MIN(H24,$C$6-1)-G24+1)/J24,I24="Monthly",F24*MIN(K24,MAX(0,(YEAR($C$6)-YEAR(G24))*12+MONTH($C$6)-MONTH(G24)))/K24,TRUE(),0))</f>
        <v>0</v>
      </c>
      <c r="M24" s="22" t="n">
        <f aca="false">Schedule!P24</f>
        <v>0</v>
      </c>
      <c r="N24" s="21" t="n">
        <f aca="false">N(F24)-L24-M24</f>
        <v>0</v>
      </c>
      <c r="O24" s="10" t="str">
        <f aca="false">IF(N(F24)=0,"",IF(H24&lt;G24,"End date before start date",IF(AND(I24&lt;&gt;"Daily",I24&lt;&gt;"Monthly"),"Pick a method",IF(E24&gt;G24,"Invoice after service start - review","OK"))))</f>
        <v/>
      </c>
    </row>
    <row r="25" customFormat="false" ht="15" hidden="false" customHeight="false" outlineLevel="0" collapsed="false">
      <c r="A25" s="8"/>
      <c r="B25" s="8"/>
      <c r="C25" s="8"/>
      <c r="D25" s="8"/>
      <c r="E25" s="17"/>
      <c r="F25" s="20"/>
      <c r="G25" s="17"/>
      <c r="H25" s="17"/>
      <c r="I25" s="8"/>
      <c r="J25" s="21" t="n">
        <f aca="false">IF(N(F25)=0,0,H25-G25+1)</f>
        <v>0</v>
      </c>
      <c r="K25" s="21" t="n">
        <f aca="false">IF(N(F25)=0,0,(YEAR(H25)-YEAR(G25))*12+MONTH(H25)-MONTH(G25)+1)</f>
        <v>0</v>
      </c>
      <c r="L25" s="21" t="n">
        <f aca="false">IF(OR(N(F25)=0,J25&lt;=0),0,_xlfn.IFS(I25="Daily",F25*MAX(0,MIN(H25,$C$6-1)-G25+1)/J25,I25="Monthly",F25*MIN(K25,MAX(0,(YEAR($C$6)-YEAR(G25))*12+MONTH($C$6)-MONTH(G25)))/K25,TRUE(),0))</f>
        <v>0</v>
      </c>
      <c r="M25" s="22" t="n">
        <f aca="false">Schedule!P25</f>
        <v>0</v>
      </c>
      <c r="N25" s="21" t="n">
        <f aca="false">N(F25)-L25-M25</f>
        <v>0</v>
      </c>
      <c r="O25" s="10" t="str">
        <f aca="false">IF(N(F25)=0,"",IF(H25&lt;G25,"End date before start date",IF(AND(I25&lt;&gt;"Daily",I25&lt;&gt;"Monthly"),"Pick a method",IF(E25&gt;G25,"Invoice after service start - review","OK"))))</f>
        <v/>
      </c>
    </row>
    <row r="26" customFormat="false" ht="15" hidden="false" customHeight="false" outlineLevel="0" collapsed="false">
      <c r="A26" s="8"/>
      <c r="B26" s="8"/>
      <c r="C26" s="8"/>
      <c r="D26" s="8"/>
      <c r="E26" s="17"/>
      <c r="F26" s="20"/>
      <c r="G26" s="17"/>
      <c r="H26" s="17"/>
      <c r="I26" s="8"/>
      <c r="J26" s="21" t="n">
        <f aca="false">IF(N(F26)=0,0,H26-G26+1)</f>
        <v>0</v>
      </c>
      <c r="K26" s="21" t="n">
        <f aca="false">IF(N(F26)=0,0,(YEAR(H26)-YEAR(G26))*12+MONTH(H26)-MONTH(G26)+1)</f>
        <v>0</v>
      </c>
      <c r="L26" s="21" t="n">
        <f aca="false">IF(OR(N(F26)=0,J26&lt;=0),0,_xlfn.IFS(I26="Daily",F26*MAX(0,MIN(H26,$C$6-1)-G26+1)/J26,I26="Monthly",F26*MIN(K26,MAX(0,(YEAR($C$6)-YEAR(G26))*12+MONTH($C$6)-MONTH(G26)))/K26,TRUE(),0))</f>
        <v>0</v>
      </c>
      <c r="M26" s="22" t="n">
        <f aca="false">Schedule!P26</f>
        <v>0</v>
      </c>
      <c r="N26" s="21" t="n">
        <f aca="false">N(F26)-L26-M26</f>
        <v>0</v>
      </c>
      <c r="O26" s="10" t="str">
        <f aca="false">IF(N(F26)=0,"",IF(H26&lt;G26,"End date before start date",IF(AND(I26&lt;&gt;"Daily",I26&lt;&gt;"Monthly"),"Pick a method",IF(E26&gt;G26,"Invoice after service start - review","OK"))))</f>
        <v/>
      </c>
    </row>
    <row r="27" customFormat="false" ht="15" hidden="false" customHeight="false" outlineLevel="0" collapsed="false">
      <c r="A27" s="8"/>
      <c r="B27" s="8"/>
      <c r="C27" s="8"/>
      <c r="D27" s="8"/>
      <c r="E27" s="17"/>
      <c r="F27" s="20"/>
      <c r="G27" s="17"/>
      <c r="H27" s="17"/>
      <c r="I27" s="8"/>
      <c r="J27" s="21" t="n">
        <f aca="false">IF(N(F27)=0,0,H27-G27+1)</f>
        <v>0</v>
      </c>
      <c r="K27" s="21" t="n">
        <f aca="false">IF(N(F27)=0,0,(YEAR(H27)-YEAR(G27))*12+MONTH(H27)-MONTH(G27)+1)</f>
        <v>0</v>
      </c>
      <c r="L27" s="21" t="n">
        <f aca="false">IF(OR(N(F27)=0,J27&lt;=0),0,_xlfn.IFS(I27="Daily",F27*MAX(0,MIN(H27,$C$6-1)-G27+1)/J27,I27="Monthly",F27*MIN(K27,MAX(0,(YEAR($C$6)-YEAR(G27))*12+MONTH($C$6)-MONTH(G27)))/K27,TRUE(),0))</f>
        <v>0</v>
      </c>
      <c r="M27" s="22" t="n">
        <f aca="false">Schedule!P27</f>
        <v>0</v>
      </c>
      <c r="N27" s="21" t="n">
        <f aca="false">N(F27)-L27-M27</f>
        <v>0</v>
      </c>
      <c r="O27" s="10" t="str">
        <f aca="false">IF(N(F27)=0,"",IF(H27&lt;G27,"End date before start date",IF(AND(I27&lt;&gt;"Daily",I27&lt;&gt;"Monthly"),"Pick a method",IF(E27&gt;G27,"Invoice after service start - review","OK"))))</f>
        <v/>
      </c>
    </row>
    <row r="28" customFormat="false" ht="15" hidden="false" customHeight="false" outlineLevel="0" collapsed="false">
      <c r="A28" s="8"/>
      <c r="B28" s="8"/>
      <c r="C28" s="8"/>
      <c r="D28" s="8"/>
      <c r="E28" s="17"/>
      <c r="F28" s="20"/>
      <c r="G28" s="17"/>
      <c r="H28" s="17"/>
      <c r="I28" s="8"/>
      <c r="J28" s="21" t="n">
        <f aca="false">IF(N(F28)=0,0,H28-G28+1)</f>
        <v>0</v>
      </c>
      <c r="K28" s="21" t="n">
        <f aca="false">IF(N(F28)=0,0,(YEAR(H28)-YEAR(G28))*12+MONTH(H28)-MONTH(G28)+1)</f>
        <v>0</v>
      </c>
      <c r="L28" s="21" t="n">
        <f aca="false">IF(OR(N(F28)=0,J28&lt;=0),0,_xlfn.IFS(I28="Daily",F28*MAX(0,MIN(H28,$C$6-1)-G28+1)/J28,I28="Monthly",F28*MIN(K28,MAX(0,(YEAR($C$6)-YEAR(G28))*12+MONTH($C$6)-MONTH(G28)))/K28,TRUE(),0))</f>
        <v>0</v>
      </c>
      <c r="M28" s="22" t="n">
        <f aca="false">Schedule!P28</f>
        <v>0</v>
      </c>
      <c r="N28" s="21" t="n">
        <f aca="false">N(F28)-L28-M28</f>
        <v>0</v>
      </c>
      <c r="O28" s="10" t="str">
        <f aca="false">IF(N(F28)=0,"",IF(H28&lt;G28,"End date before start date",IF(AND(I28&lt;&gt;"Daily",I28&lt;&gt;"Monthly"),"Pick a method",IF(E28&gt;G28,"Invoice after service start - review","OK"))))</f>
        <v/>
      </c>
    </row>
    <row r="29" customFormat="false" ht="15" hidden="false" customHeight="false" outlineLevel="0" collapsed="false">
      <c r="A29" s="8"/>
      <c r="B29" s="8"/>
      <c r="C29" s="8"/>
      <c r="D29" s="8"/>
      <c r="E29" s="17"/>
      <c r="F29" s="20"/>
      <c r="G29" s="17"/>
      <c r="H29" s="17"/>
      <c r="I29" s="8"/>
      <c r="J29" s="21" t="n">
        <f aca="false">IF(N(F29)=0,0,H29-G29+1)</f>
        <v>0</v>
      </c>
      <c r="K29" s="21" t="n">
        <f aca="false">IF(N(F29)=0,0,(YEAR(H29)-YEAR(G29))*12+MONTH(H29)-MONTH(G29)+1)</f>
        <v>0</v>
      </c>
      <c r="L29" s="21" t="n">
        <f aca="false">IF(OR(N(F29)=0,J29&lt;=0),0,_xlfn.IFS(I29="Daily",F29*MAX(0,MIN(H29,$C$6-1)-G29+1)/J29,I29="Monthly",F29*MIN(K29,MAX(0,(YEAR($C$6)-YEAR(G29))*12+MONTH($C$6)-MONTH(G29)))/K29,TRUE(),0))</f>
        <v>0</v>
      </c>
      <c r="M29" s="22" t="n">
        <f aca="false">Schedule!P29</f>
        <v>0</v>
      </c>
      <c r="N29" s="21" t="n">
        <f aca="false">N(F29)-L29-M29</f>
        <v>0</v>
      </c>
      <c r="O29" s="10" t="str">
        <f aca="false">IF(N(F29)=0,"",IF(H29&lt;G29,"End date before start date",IF(AND(I29&lt;&gt;"Daily",I29&lt;&gt;"Monthly"),"Pick a method",IF(E29&gt;G29,"Invoice after service start - review","OK"))))</f>
        <v/>
      </c>
    </row>
    <row r="30" customFormat="false" ht="15" hidden="false" customHeight="false" outlineLevel="0" collapsed="false">
      <c r="A30" s="8"/>
      <c r="B30" s="8"/>
      <c r="C30" s="8"/>
      <c r="D30" s="8"/>
      <c r="E30" s="17"/>
      <c r="F30" s="20"/>
      <c r="G30" s="17"/>
      <c r="H30" s="17"/>
      <c r="I30" s="8"/>
      <c r="J30" s="21" t="n">
        <f aca="false">IF(N(F30)=0,0,H30-G30+1)</f>
        <v>0</v>
      </c>
      <c r="K30" s="21" t="n">
        <f aca="false">IF(N(F30)=0,0,(YEAR(H30)-YEAR(G30))*12+MONTH(H30)-MONTH(G30)+1)</f>
        <v>0</v>
      </c>
      <c r="L30" s="21" t="n">
        <f aca="false">IF(OR(N(F30)=0,J30&lt;=0),0,_xlfn.IFS(I30="Daily",F30*MAX(0,MIN(H30,$C$6-1)-G30+1)/J30,I30="Monthly",F30*MIN(K30,MAX(0,(YEAR($C$6)-YEAR(G30))*12+MONTH($C$6)-MONTH(G30)))/K30,TRUE(),0))</f>
        <v>0</v>
      </c>
      <c r="M30" s="22" t="n">
        <f aca="false">Schedule!P30</f>
        <v>0</v>
      </c>
      <c r="N30" s="21" t="n">
        <f aca="false">N(F30)-L30-M30</f>
        <v>0</v>
      </c>
      <c r="O30" s="10" t="str">
        <f aca="false">IF(N(F30)=0,"",IF(H30&lt;G30,"End date before start date",IF(AND(I30&lt;&gt;"Daily",I30&lt;&gt;"Monthly"),"Pick a method",IF(E30&gt;G30,"Invoice after service start - review","OK"))))</f>
        <v/>
      </c>
    </row>
    <row r="31" customFormat="false" ht="15" hidden="false" customHeight="false" outlineLevel="0" collapsed="false">
      <c r="A31" s="8"/>
      <c r="B31" s="8"/>
      <c r="C31" s="8"/>
      <c r="D31" s="8"/>
      <c r="E31" s="17"/>
      <c r="F31" s="20"/>
      <c r="G31" s="17"/>
      <c r="H31" s="17"/>
      <c r="I31" s="8"/>
      <c r="J31" s="21" t="n">
        <f aca="false">IF(N(F31)=0,0,H31-G31+1)</f>
        <v>0</v>
      </c>
      <c r="K31" s="21" t="n">
        <f aca="false">IF(N(F31)=0,0,(YEAR(H31)-YEAR(G31))*12+MONTH(H31)-MONTH(G31)+1)</f>
        <v>0</v>
      </c>
      <c r="L31" s="21" t="n">
        <f aca="false">IF(OR(N(F31)=0,J31&lt;=0),0,_xlfn.IFS(I31="Daily",F31*MAX(0,MIN(H31,$C$6-1)-G31+1)/J31,I31="Monthly",F31*MIN(K31,MAX(0,(YEAR($C$6)-YEAR(G31))*12+MONTH($C$6)-MONTH(G31)))/K31,TRUE(),0))</f>
        <v>0</v>
      </c>
      <c r="M31" s="22" t="n">
        <f aca="false">Schedule!P31</f>
        <v>0</v>
      </c>
      <c r="N31" s="21" t="n">
        <f aca="false">N(F31)-L31-M31</f>
        <v>0</v>
      </c>
      <c r="O31" s="10" t="str">
        <f aca="false">IF(N(F31)=0,"",IF(H31&lt;G31,"End date before start date",IF(AND(I31&lt;&gt;"Daily",I31&lt;&gt;"Monthly"),"Pick a method",IF(E31&gt;G31,"Invoice after service start - review","OK"))))</f>
        <v/>
      </c>
    </row>
    <row r="32" customFormat="false" ht="15" hidden="false" customHeight="false" outlineLevel="0" collapsed="false">
      <c r="A32" s="8"/>
      <c r="B32" s="8"/>
      <c r="C32" s="8"/>
      <c r="D32" s="8"/>
      <c r="E32" s="17"/>
      <c r="F32" s="20"/>
      <c r="G32" s="17"/>
      <c r="H32" s="17"/>
      <c r="I32" s="8"/>
      <c r="J32" s="21" t="n">
        <f aca="false">IF(N(F32)=0,0,H32-G32+1)</f>
        <v>0</v>
      </c>
      <c r="K32" s="21" t="n">
        <f aca="false">IF(N(F32)=0,0,(YEAR(H32)-YEAR(G32))*12+MONTH(H32)-MONTH(G32)+1)</f>
        <v>0</v>
      </c>
      <c r="L32" s="21" t="n">
        <f aca="false">IF(OR(N(F32)=0,J32&lt;=0),0,_xlfn.IFS(I32="Daily",F32*MAX(0,MIN(H32,$C$6-1)-G32+1)/J32,I32="Monthly",F32*MIN(K32,MAX(0,(YEAR($C$6)-YEAR(G32))*12+MONTH($C$6)-MONTH(G32)))/K32,TRUE(),0))</f>
        <v>0</v>
      </c>
      <c r="M32" s="22" t="n">
        <f aca="false">Schedule!P32</f>
        <v>0</v>
      </c>
      <c r="N32" s="21" t="n">
        <f aca="false">N(F32)-L32-M32</f>
        <v>0</v>
      </c>
      <c r="O32" s="10" t="str">
        <f aca="false">IF(N(F32)=0,"",IF(H32&lt;G32,"End date before start date",IF(AND(I32&lt;&gt;"Daily",I32&lt;&gt;"Monthly"),"Pick a method",IF(E32&gt;G32,"Invoice after service start - review","OK"))))</f>
        <v/>
      </c>
    </row>
    <row r="33" customFormat="false" ht="15" hidden="false" customHeight="false" outlineLevel="0" collapsed="false">
      <c r="A33" s="8"/>
      <c r="B33" s="8"/>
      <c r="C33" s="8"/>
      <c r="D33" s="8"/>
      <c r="E33" s="17"/>
      <c r="F33" s="20"/>
      <c r="G33" s="17"/>
      <c r="H33" s="17"/>
      <c r="I33" s="8"/>
      <c r="J33" s="21" t="n">
        <f aca="false">IF(N(F33)=0,0,H33-G33+1)</f>
        <v>0</v>
      </c>
      <c r="K33" s="21" t="n">
        <f aca="false">IF(N(F33)=0,0,(YEAR(H33)-YEAR(G33))*12+MONTH(H33)-MONTH(G33)+1)</f>
        <v>0</v>
      </c>
      <c r="L33" s="21" t="n">
        <f aca="false">IF(OR(N(F33)=0,J33&lt;=0),0,_xlfn.IFS(I33="Daily",F33*MAX(0,MIN(H33,$C$6-1)-G33+1)/J33,I33="Monthly",F33*MIN(K33,MAX(0,(YEAR($C$6)-YEAR(G33))*12+MONTH($C$6)-MONTH(G33)))/K33,TRUE(),0))</f>
        <v>0</v>
      </c>
      <c r="M33" s="22" t="n">
        <f aca="false">Schedule!P33</f>
        <v>0</v>
      </c>
      <c r="N33" s="21" t="n">
        <f aca="false">N(F33)-L33-M33</f>
        <v>0</v>
      </c>
      <c r="O33" s="10" t="str">
        <f aca="false">IF(N(F33)=0,"",IF(H33&lt;G33,"End date before start date",IF(AND(I33&lt;&gt;"Daily",I33&lt;&gt;"Monthly"),"Pick a method",IF(E33&gt;G33,"Invoice after service start - review","OK"))))</f>
        <v/>
      </c>
    </row>
    <row r="34" customFormat="false" ht="15" hidden="false" customHeight="false" outlineLevel="0" collapsed="false">
      <c r="A34" s="8"/>
      <c r="B34" s="8"/>
      <c r="C34" s="8"/>
      <c r="D34" s="8"/>
      <c r="E34" s="17"/>
      <c r="F34" s="20"/>
      <c r="G34" s="17"/>
      <c r="H34" s="17"/>
      <c r="I34" s="8"/>
      <c r="J34" s="21" t="n">
        <f aca="false">IF(N(F34)=0,0,H34-G34+1)</f>
        <v>0</v>
      </c>
      <c r="K34" s="21" t="n">
        <f aca="false">IF(N(F34)=0,0,(YEAR(H34)-YEAR(G34))*12+MONTH(H34)-MONTH(G34)+1)</f>
        <v>0</v>
      </c>
      <c r="L34" s="21" t="n">
        <f aca="false">IF(OR(N(F34)=0,J34&lt;=0),0,_xlfn.IFS(I34="Daily",F34*MAX(0,MIN(H34,$C$6-1)-G34+1)/J34,I34="Monthly",F34*MIN(K34,MAX(0,(YEAR($C$6)-YEAR(G34))*12+MONTH($C$6)-MONTH(G34)))/K34,TRUE(),0))</f>
        <v>0</v>
      </c>
      <c r="M34" s="22" t="n">
        <f aca="false">Schedule!P34</f>
        <v>0</v>
      </c>
      <c r="N34" s="21" t="n">
        <f aca="false">N(F34)-L34-M34</f>
        <v>0</v>
      </c>
      <c r="O34" s="10" t="str">
        <f aca="false">IF(N(F34)=0,"",IF(H34&lt;G34,"End date before start date",IF(AND(I34&lt;&gt;"Daily",I34&lt;&gt;"Monthly"),"Pick a method",IF(E34&gt;G34,"Invoice after service start - review","OK"))))</f>
        <v/>
      </c>
    </row>
    <row r="35" customFormat="false" ht="15" hidden="false" customHeight="false" outlineLevel="0" collapsed="false">
      <c r="A35" s="8"/>
      <c r="B35" s="8"/>
      <c r="C35" s="8"/>
      <c r="D35" s="8"/>
      <c r="E35" s="17"/>
      <c r="F35" s="20"/>
      <c r="G35" s="17"/>
      <c r="H35" s="17"/>
      <c r="I35" s="8"/>
      <c r="J35" s="21" t="n">
        <f aca="false">IF(N(F35)=0,0,H35-G35+1)</f>
        <v>0</v>
      </c>
      <c r="K35" s="21" t="n">
        <f aca="false">IF(N(F35)=0,0,(YEAR(H35)-YEAR(G35))*12+MONTH(H35)-MONTH(G35)+1)</f>
        <v>0</v>
      </c>
      <c r="L35" s="21" t="n">
        <f aca="false">IF(OR(N(F35)=0,J35&lt;=0),0,_xlfn.IFS(I35="Daily",F35*MAX(0,MIN(H35,$C$6-1)-G35+1)/J35,I35="Monthly",F35*MIN(K35,MAX(0,(YEAR($C$6)-YEAR(G35))*12+MONTH($C$6)-MONTH(G35)))/K35,TRUE(),0))</f>
        <v>0</v>
      </c>
      <c r="M35" s="22" t="n">
        <f aca="false">Schedule!P35</f>
        <v>0</v>
      </c>
      <c r="N35" s="21" t="n">
        <f aca="false">N(F35)-L35-M35</f>
        <v>0</v>
      </c>
      <c r="O35" s="10" t="str">
        <f aca="false">IF(N(F35)=0,"",IF(H35&lt;G35,"End date before start date",IF(AND(I35&lt;&gt;"Daily",I35&lt;&gt;"Monthly"),"Pick a method",IF(E35&gt;G35,"Invoice after service start - review","OK"))))</f>
        <v/>
      </c>
    </row>
    <row r="36" customFormat="false" ht="15" hidden="false" customHeight="false" outlineLevel="0" collapsed="false">
      <c r="A36" s="8"/>
      <c r="B36" s="8"/>
      <c r="C36" s="8"/>
      <c r="D36" s="8"/>
      <c r="E36" s="17"/>
      <c r="F36" s="20"/>
      <c r="G36" s="17"/>
      <c r="H36" s="17"/>
      <c r="I36" s="8"/>
      <c r="J36" s="21" t="n">
        <f aca="false">IF(N(F36)=0,0,H36-G36+1)</f>
        <v>0</v>
      </c>
      <c r="K36" s="21" t="n">
        <f aca="false">IF(N(F36)=0,0,(YEAR(H36)-YEAR(G36))*12+MONTH(H36)-MONTH(G36)+1)</f>
        <v>0</v>
      </c>
      <c r="L36" s="21" t="n">
        <f aca="false">IF(OR(N(F36)=0,J36&lt;=0),0,_xlfn.IFS(I36="Daily",F36*MAX(0,MIN(H36,$C$6-1)-G36+1)/J36,I36="Monthly",F36*MIN(K36,MAX(0,(YEAR($C$6)-YEAR(G36))*12+MONTH($C$6)-MONTH(G36)))/K36,TRUE(),0))</f>
        <v>0</v>
      </c>
      <c r="M36" s="22" t="n">
        <f aca="false">Schedule!P36</f>
        <v>0</v>
      </c>
      <c r="N36" s="21" t="n">
        <f aca="false">N(F36)-L36-M36</f>
        <v>0</v>
      </c>
      <c r="O36" s="10" t="str">
        <f aca="false">IF(N(F36)=0,"",IF(H36&lt;G36,"End date before start date",IF(AND(I36&lt;&gt;"Daily",I36&lt;&gt;"Monthly"),"Pick a method",IF(E36&gt;G36,"Invoice after service start - review","OK"))))</f>
        <v/>
      </c>
    </row>
    <row r="37" customFormat="false" ht="15" hidden="false" customHeight="false" outlineLevel="0" collapsed="false">
      <c r="A37" s="8"/>
      <c r="B37" s="8"/>
      <c r="C37" s="8"/>
      <c r="D37" s="8"/>
      <c r="E37" s="17"/>
      <c r="F37" s="20"/>
      <c r="G37" s="17"/>
      <c r="H37" s="17"/>
      <c r="I37" s="8"/>
      <c r="J37" s="21" t="n">
        <f aca="false">IF(N(F37)=0,0,H37-G37+1)</f>
        <v>0</v>
      </c>
      <c r="K37" s="21" t="n">
        <f aca="false">IF(N(F37)=0,0,(YEAR(H37)-YEAR(G37))*12+MONTH(H37)-MONTH(G37)+1)</f>
        <v>0</v>
      </c>
      <c r="L37" s="21" t="n">
        <f aca="false">IF(OR(N(F37)=0,J37&lt;=0),0,_xlfn.IFS(I37="Daily",F37*MAX(0,MIN(H37,$C$6-1)-G37+1)/J37,I37="Monthly",F37*MIN(K37,MAX(0,(YEAR($C$6)-YEAR(G37))*12+MONTH($C$6)-MONTH(G37)))/K37,TRUE(),0))</f>
        <v>0</v>
      </c>
      <c r="M37" s="22" t="n">
        <f aca="false">Schedule!P37</f>
        <v>0</v>
      </c>
      <c r="N37" s="21" t="n">
        <f aca="false">N(F37)-L37-M37</f>
        <v>0</v>
      </c>
      <c r="O37" s="10" t="str">
        <f aca="false">IF(N(F37)=0,"",IF(H37&lt;G37,"End date before start date",IF(AND(I37&lt;&gt;"Daily",I37&lt;&gt;"Monthly"),"Pick a method",IF(E37&gt;G37,"Invoice after service start - review","OK"))))</f>
        <v/>
      </c>
    </row>
    <row r="38" customFormat="false" ht="15" hidden="false" customHeight="false" outlineLevel="0" collapsed="false">
      <c r="A38" s="8"/>
      <c r="B38" s="8"/>
      <c r="C38" s="8"/>
      <c r="D38" s="8"/>
      <c r="E38" s="17"/>
      <c r="F38" s="20"/>
      <c r="G38" s="17"/>
      <c r="H38" s="17"/>
      <c r="I38" s="8"/>
      <c r="J38" s="21" t="n">
        <f aca="false">IF(N(F38)=0,0,H38-G38+1)</f>
        <v>0</v>
      </c>
      <c r="K38" s="21" t="n">
        <f aca="false">IF(N(F38)=0,0,(YEAR(H38)-YEAR(G38))*12+MONTH(H38)-MONTH(G38)+1)</f>
        <v>0</v>
      </c>
      <c r="L38" s="21" t="n">
        <f aca="false">IF(OR(N(F38)=0,J38&lt;=0),0,_xlfn.IFS(I38="Daily",F38*MAX(0,MIN(H38,$C$6-1)-G38+1)/J38,I38="Monthly",F38*MIN(K38,MAX(0,(YEAR($C$6)-YEAR(G38))*12+MONTH($C$6)-MONTH(G38)))/K38,TRUE(),0))</f>
        <v>0</v>
      </c>
      <c r="M38" s="22" t="n">
        <f aca="false">Schedule!P38</f>
        <v>0</v>
      </c>
      <c r="N38" s="21" t="n">
        <f aca="false">N(F38)-L38-M38</f>
        <v>0</v>
      </c>
      <c r="O38" s="10" t="str">
        <f aca="false">IF(N(F38)=0,"",IF(H38&lt;G38,"End date before start date",IF(AND(I38&lt;&gt;"Daily",I38&lt;&gt;"Monthly"),"Pick a method",IF(E38&gt;G38,"Invoice after service start - review","OK"))))</f>
        <v/>
      </c>
    </row>
    <row r="39" customFormat="false" ht="15" hidden="false" customHeight="false" outlineLevel="0" collapsed="false">
      <c r="A39" s="8"/>
      <c r="B39" s="8"/>
      <c r="C39" s="8"/>
      <c r="D39" s="8"/>
      <c r="E39" s="17"/>
      <c r="F39" s="20"/>
      <c r="G39" s="17"/>
      <c r="H39" s="17"/>
      <c r="I39" s="8"/>
      <c r="J39" s="21" t="n">
        <f aca="false">IF(N(F39)=0,0,H39-G39+1)</f>
        <v>0</v>
      </c>
      <c r="K39" s="21" t="n">
        <f aca="false">IF(N(F39)=0,0,(YEAR(H39)-YEAR(G39))*12+MONTH(H39)-MONTH(G39)+1)</f>
        <v>0</v>
      </c>
      <c r="L39" s="21" t="n">
        <f aca="false">IF(OR(N(F39)=0,J39&lt;=0),0,_xlfn.IFS(I39="Daily",F39*MAX(0,MIN(H39,$C$6-1)-G39+1)/J39,I39="Monthly",F39*MIN(K39,MAX(0,(YEAR($C$6)-YEAR(G39))*12+MONTH($C$6)-MONTH(G39)))/K39,TRUE(),0))</f>
        <v>0</v>
      </c>
      <c r="M39" s="22" t="n">
        <f aca="false">Schedule!P39</f>
        <v>0</v>
      </c>
      <c r="N39" s="21" t="n">
        <f aca="false">N(F39)-L39-M39</f>
        <v>0</v>
      </c>
      <c r="O39" s="10" t="str">
        <f aca="false">IF(N(F39)=0,"",IF(H39&lt;G39,"End date before start date",IF(AND(I39&lt;&gt;"Daily",I39&lt;&gt;"Monthly"),"Pick a method",IF(E39&gt;G39,"Invoice after service start - review","OK"))))</f>
        <v/>
      </c>
    </row>
    <row r="40" customFormat="false" ht="15" hidden="false" customHeight="false" outlineLevel="0" collapsed="false">
      <c r="A40" s="8"/>
      <c r="B40" s="8"/>
      <c r="C40" s="8"/>
      <c r="D40" s="8"/>
      <c r="E40" s="17"/>
      <c r="F40" s="20"/>
      <c r="G40" s="17"/>
      <c r="H40" s="17"/>
      <c r="I40" s="8"/>
      <c r="J40" s="21" t="n">
        <f aca="false">IF(N(F40)=0,0,H40-G40+1)</f>
        <v>0</v>
      </c>
      <c r="K40" s="21" t="n">
        <f aca="false">IF(N(F40)=0,0,(YEAR(H40)-YEAR(G40))*12+MONTH(H40)-MONTH(G40)+1)</f>
        <v>0</v>
      </c>
      <c r="L40" s="21" t="n">
        <f aca="false">IF(OR(N(F40)=0,J40&lt;=0),0,_xlfn.IFS(I40="Daily",F40*MAX(0,MIN(H40,$C$6-1)-G40+1)/J40,I40="Monthly",F40*MIN(K40,MAX(0,(YEAR($C$6)-YEAR(G40))*12+MONTH($C$6)-MONTH(G40)))/K40,TRUE(),0))</f>
        <v>0</v>
      </c>
      <c r="M40" s="22" t="n">
        <f aca="false">Schedule!P40</f>
        <v>0</v>
      </c>
      <c r="N40" s="21" t="n">
        <f aca="false">N(F40)-L40-M40</f>
        <v>0</v>
      </c>
      <c r="O40" s="10" t="str">
        <f aca="false">IF(N(F40)=0,"",IF(H40&lt;G40,"End date before start date",IF(AND(I40&lt;&gt;"Daily",I40&lt;&gt;"Monthly"),"Pick a method",IF(E40&gt;G40,"Invoice after service start - review","OK"))))</f>
        <v/>
      </c>
    </row>
    <row r="41" customFormat="false" ht="15" hidden="false" customHeight="false" outlineLevel="0" collapsed="false">
      <c r="A41" s="8"/>
      <c r="B41" s="8"/>
      <c r="C41" s="8"/>
      <c r="D41" s="8"/>
      <c r="E41" s="17"/>
      <c r="F41" s="20"/>
      <c r="G41" s="17"/>
      <c r="H41" s="17"/>
      <c r="I41" s="8"/>
      <c r="J41" s="21" t="n">
        <f aca="false">IF(N(F41)=0,0,H41-G41+1)</f>
        <v>0</v>
      </c>
      <c r="K41" s="21" t="n">
        <f aca="false">IF(N(F41)=0,0,(YEAR(H41)-YEAR(G41))*12+MONTH(H41)-MONTH(G41)+1)</f>
        <v>0</v>
      </c>
      <c r="L41" s="21" t="n">
        <f aca="false">IF(OR(N(F41)=0,J41&lt;=0),0,_xlfn.IFS(I41="Daily",F41*MAX(0,MIN(H41,$C$6-1)-G41+1)/J41,I41="Monthly",F41*MIN(K41,MAX(0,(YEAR($C$6)-YEAR(G41))*12+MONTH($C$6)-MONTH(G41)))/K41,TRUE(),0))</f>
        <v>0</v>
      </c>
      <c r="M41" s="22" t="n">
        <f aca="false">Schedule!P41</f>
        <v>0</v>
      </c>
      <c r="N41" s="21" t="n">
        <f aca="false">N(F41)-L41-M41</f>
        <v>0</v>
      </c>
      <c r="O41" s="10" t="str">
        <f aca="false">IF(N(F41)=0,"",IF(H41&lt;G41,"End date before start date",IF(AND(I41&lt;&gt;"Daily",I41&lt;&gt;"Monthly"),"Pick a method",IF(E41&gt;G41,"Invoice after service start - review","OK"))))</f>
        <v/>
      </c>
    </row>
    <row r="42" customFormat="false" ht="15" hidden="false" customHeight="false" outlineLevel="0" collapsed="false">
      <c r="A42" s="8"/>
      <c r="B42" s="8"/>
      <c r="C42" s="8"/>
      <c r="D42" s="8"/>
      <c r="E42" s="17"/>
      <c r="F42" s="20"/>
      <c r="G42" s="17"/>
      <c r="H42" s="17"/>
      <c r="I42" s="8"/>
      <c r="J42" s="21" t="n">
        <f aca="false">IF(N(F42)=0,0,H42-G42+1)</f>
        <v>0</v>
      </c>
      <c r="K42" s="21" t="n">
        <f aca="false">IF(N(F42)=0,0,(YEAR(H42)-YEAR(G42))*12+MONTH(H42)-MONTH(G42)+1)</f>
        <v>0</v>
      </c>
      <c r="L42" s="21" t="n">
        <f aca="false">IF(OR(N(F42)=0,J42&lt;=0),0,_xlfn.IFS(I42="Daily",F42*MAX(0,MIN(H42,$C$6-1)-G42+1)/J42,I42="Monthly",F42*MIN(K42,MAX(0,(YEAR($C$6)-YEAR(G42))*12+MONTH($C$6)-MONTH(G42)))/K42,TRUE(),0))</f>
        <v>0</v>
      </c>
      <c r="M42" s="22" t="n">
        <f aca="false">Schedule!P42</f>
        <v>0</v>
      </c>
      <c r="N42" s="21" t="n">
        <f aca="false">N(F42)-L42-M42</f>
        <v>0</v>
      </c>
      <c r="O42" s="10" t="str">
        <f aca="false">IF(N(F42)=0,"",IF(H42&lt;G42,"End date before start date",IF(AND(I42&lt;&gt;"Daily",I42&lt;&gt;"Monthly"),"Pick a method",IF(E42&gt;G42,"Invoice after service start - review","OK"))))</f>
        <v/>
      </c>
    </row>
    <row r="43" customFormat="false" ht="15" hidden="false" customHeight="false" outlineLevel="0" collapsed="false">
      <c r="A43" s="8"/>
      <c r="B43" s="8"/>
      <c r="C43" s="8"/>
      <c r="D43" s="8"/>
      <c r="E43" s="17"/>
      <c r="F43" s="20"/>
      <c r="G43" s="17"/>
      <c r="H43" s="17"/>
      <c r="I43" s="8"/>
      <c r="J43" s="21" t="n">
        <f aca="false">IF(N(F43)=0,0,H43-G43+1)</f>
        <v>0</v>
      </c>
      <c r="K43" s="21" t="n">
        <f aca="false">IF(N(F43)=0,0,(YEAR(H43)-YEAR(G43))*12+MONTH(H43)-MONTH(G43)+1)</f>
        <v>0</v>
      </c>
      <c r="L43" s="21" t="n">
        <f aca="false">IF(OR(N(F43)=0,J43&lt;=0),0,_xlfn.IFS(I43="Daily",F43*MAX(0,MIN(H43,$C$6-1)-G43+1)/J43,I43="Monthly",F43*MIN(K43,MAX(0,(YEAR($C$6)-YEAR(G43))*12+MONTH($C$6)-MONTH(G43)))/K43,TRUE(),0))</f>
        <v>0</v>
      </c>
      <c r="M43" s="22" t="n">
        <f aca="false">Schedule!P43</f>
        <v>0</v>
      </c>
      <c r="N43" s="21" t="n">
        <f aca="false">N(F43)-L43-M43</f>
        <v>0</v>
      </c>
      <c r="O43" s="10" t="str">
        <f aca="false">IF(N(F43)=0,"",IF(H43&lt;G43,"End date before start date",IF(AND(I43&lt;&gt;"Daily",I43&lt;&gt;"Monthly"),"Pick a method",IF(E43&gt;G43,"Invoice after service start - review","OK"))))</f>
        <v/>
      </c>
    </row>
    <row r="44" customFormat="false" ht="15" hidden="false" customHeight="false" outlineLevel="0" collapsed="false">
      <c r="A44" s="8"/>
      <c r="B44" s="8"/>
      <c r="C44" s="8"/>
      <c r="D44" s="8"/>
      <c r="E44" s="17"/>
      <c r="F44" s="20"/>
      <c r="G44" s="17"/>
      <c r="H44" s="17"/>
      <c r="I44" s="8"/>
      <c r="J44" s="21" t="n">
        <f aca="false">IF(N(F44)=0,0,H44-G44+1)</f>
        <v>0</v>
      </c>
      <c r="K44" s="21" t="n">
        <f aca="false">IF(N(F44)=0,0,(YEAR(H44)-YEAR(G44))*12+MONTH(H44)-MONTH(G44)+1)</f>
        <v>0</v>
      </c>
      <c r="L44" s="21" t="n">
        <f aca="false">IF(OR(N(F44)=0,J44&lt;=0),0,_xlfn.IFS(I44="Daily",F44*MAX(0,MIN(H44,$C$6-1)-G44+1)/J44,I44="Monthly",F44*MIN(K44,MAX(0,(YEAR($C$6)-YEAR(G44))*12+MONTH($C$6)-MONTH(G44)))/K44,TRUE(),0))</f>
        <v>0</v>
      </c>
      <c r="M44" s="22" t="n">
        <f aca="false">Schedule!P44</f>
        <v>0</v>
      </c>
      <c r="N44" s="21" t="n">
        <f aca="false">N(F44)-L44-M44</f>
        <v>0</v>
      </c>
      <c r="O44" s="10" t="str">
        <f aca="false">IF(N(F44)=0,"",IF(H44&lt;G44,"End date before start date",IF(AND(I44&lt;&gt;"Daily",I44&lt;&gt;"Monthly"),"Pick a method",IF(E44&gt;G44,"Invoice after service start - review","OK"))))</f>
        <v/>
      </c>
    </row>
    <row r="45" customFormat="false" ht="15" hidden="false" customHeight="false" outlineLevel="0" collapsed="false">
      <c r="A45" s="8"/>
      <c r="B45" s="8"/>
      <c r="C45" s="8"/>
      <c r="D45" s="8"/>
      <c r="E45" s="17"/>
      <c r="F45" s="20"/>
      <c r="G45" s="17"/>
      <c r="H45" s="17"/>
      <c r="I45" s="8"/>
      <c r="J45" s="21" t="n">
        <f aca="false">IF(N(F45)=0,0,H45-G45+1)</f>
        <v>0</v>
      </c>
      <c r="K45" s="21" t="n">
        <f aca="false">IF(N(F45)=0,0,(YEAR(H45)-YEAR(G45))*12+MONTH(H45)-MONTH(G45)+1)</f>
        <v>0</v>
      </c>
      <c r="L45" s="21" t="n">
        <f aca="false">IF(OR(N(F45)=0,J45&lt;=0),0,_xlfn.IFS(I45="Daily",F45*MAX(0,MIN(H45,$C$6-1)-G45+1)/J45,I45="Monthly",F45*MIN(K45,MAX(0,(YEAR($C$6)-YEAR(G45))*12+MONTH($C$6)-MONTH(G45)))/K45,TRUE(),0))</f>
        <v>0</v>
      </c>
      <c r="M45" s="22" t="n">
        <f aca="false">Schedule!P45</f>
        <v>0</v>
      </c>
      <c r="N45" s="21" t="n">
        <f aca="false">N(F45)-L45-M45</f>
        <v>0</v>
      </c>
      <c r="O45" s="10" t="str">
        <f aca="false">IF(N(F45)=0,"",IF(H45&lt;G45,"End date before start date",IF(AND(I45&lt;&gt;"Daily",I45&lt;&gt;"Monthly"),"Pick a method",IF(E45&gt;G45,"Invoice after service start - review","OK"))))</f>
        <v/>
      </c>
    </row>
    <row r="46" customFormat="false" ht="15" hidden="false" customHeight="false" outlineLevel="0" collapsed="false">
      <c r="A46" s="8"/>
      <c r="B46" s="8"/>
      <c r="C46" s="8"/>
      <c r="D46" s="8"/>
      <c r="E46" s="17"/>
      <c r="F46" s="20"/>
      <c r="G46" s="17"/>
      <c r="H46" s="17"/>
      <c r="I46" s="8"/>
      <c r="J46" s="21" t="n">
        <f aca="false">IF(N(F46)=0,0,H46-G46+1)</f>
        <v>0</v>
      </c>
      <c r="K46" s="21" t="n">
        <f aca="false">IF(N(F46)=0,0,(YEAR(H46)-YEAR(G46))*12+MONTH(H46)-MONTH(G46)+1)</f>
        <v>0</v>
      </c>
      <c r="L46" s="21" t="n">
        <f aca="false">IF(OR(N(F46)=0,J46&lt;=0),0,_xlfn.IFS(I46="Daily",F46*MAX(0,MIN(H46,$C$6-1)-G46+1)/J46,I46="Monthly",F46*MIN(K46,MAX(0,(YEAR($C$6)-YEAR(G46))*12+MONTH($C$6)-MONTH(G46)))/K46,TRUE(),0))</f>
        <v>0</v>
      </c>
      <c r="M46" s="22" t="n">
        <f aca="false">Schedule!P46</f>
        <v>0</v>
      </c>
      <c r="N46" s="21" t="n">
        <f aca="false">N(F46)-L46-M46</f>
        <v>0</v>
      </c>
      <c r="O46" s="10" t="str">
        <f aca="false">IF(N(F46)=0,"",IF(H46&lt;G46,"End date before start date",IF(AND(I46&lt;&gt;"Daily",I46&lt;&gt;"Monthly"),"Pick a method",IF(E46&gt;G46,"Invoice after service start - review","OK"))))</f>
        <v/>
      </c>
    </row>
    <row r="47" customFormat="false" ht="15" hidden="false" customHeight="false" outlineLevel="0" collapsed="false">
      <c r="A47" s="8"/>
      <c r="B47" s="8"/>
      <c r="C47" s="8"/>
      <c r="D47" s="8"/>
      <c r="E47" s="17"/>
      <c r="F47" s="20"/>
      <c r="G47" s="17"/>
      <c r="H47" s="17"/>
      <c r="I47" s="8"/>
      <c r="J47" s="21" t="n">
        <f aca="false">IF(N(F47)=0,0,H47-G47+1)</f>
        <v>0</v>
      </c>
      <c r="K47" s="21" t="n">
        <f aca="false">IF(N(F47)=0,0,(YEAR(H47)-YEAR(G47))*12+MONTH(H47)-MONTH(G47)+1)</f>
        <v>0</v>
      </c>
      <c r="L47" s="21" t="n">
        <f aca="false">IF(OR(N(F47)=0,J47&lt;=0),0,_xlfn.IFS(I47="Daily",F47*MAX(0,MIN(H47,$C$6-1)-G47+1)/J47,I47="Monthly",F47*MIN(K47,MAX(0,(YEAR($C$6)-YEAR(G47))*12+MONTH($C$6)-MONTH(G47)))/K47,TRUE(),0))</f>
        <v>0</v>
      </c>
      <c r="M47" s="22" t="n">
        <f aca="false">Schedule!P47</f>
        <v>0</v>
      </c>
      <c r="N47" s="21" t="n">
        <f aca="false">N(F47)-L47-M47</f>
        <v>0</v>
      </c>
      <c r="O47" s="10" t="str">
        <f aca="false">IF(N(F47)=0,"",IF(H47&lt;G47,"End date before start date",IF(AND(I47&lt;&gt;"Daily",I47&lt;&gt;"Monthly"),"Pick a method",IF(E47&gt;G47,"Invoice after service start - review","OK"))))</f>
        <v/>
      </c>
    </row>
    <row r="48" customFormat="false" ht="15" hidden="false" customHeight="false" outlineLevel="0" collapsed="false">
      <c r="A48" s="8"/>
      <c r="B48" s="8"/>
      <c r="C48" s="8"/>
      <c r="D48" s="8"/>
      <c r="E48" s="17"/>
      <c r="F48" s="20"/>
      <c r="G48" s="17"/>
      <c r="H48" s="17"/>
      <c r="I48" s="8"/>
      <c r="J48" s="21" t="n">
        <f aca="false">IF(N(F48)=0,0,H48-G48+1)</f>
        <v>0</v>
      </c>
      <c r="K48" s="21" t="n">
        <f aca="false">IF(N(F48)=0,0,(YEAR(H48)-YEAR(G48))*12+MONTH(H48)-MONTH(G48)+1)</f>
        <v>0</v>
      </c>
      <c r="L48" s="21" t="n">
        <f aca="false">IF(OR(N(F48)=0,J48&lt;=0),0,_xlfn.IFS(I48="Daily",F48*MAX(0,MIN(H48,$C$6-1)-G48+1)/J48,I48="Monthly",F48*MIN(K48,MAX(0,(YEAR($C$6)-YEAR(G48))*12+MONTH($C$6)-MONTH(G48)))/K48,TRUE(),0))</f>
        <v>0</v>
      </c>
      <c r="M48" s="22" t="n">
        <f aca="false">Schedule!P48</f>
        <v>0</v>
      </c>
      <c r="N48" s="21" t="n">
        <f aca="false">N(F48)-L48-M48</f>
        <v>0</v>
      </c>
      <c r="O48" s="10" t="str">
        <f aca="false">IF(N(F48)=0,"",IF(H48&lt;G48,"End date before start date",IF(AND(I48&lt;&gt;"Daily",I48&lt;&gt;"Monthly"),"Pick a method",IF(E48&gt;G48,"Invoice after service start - review","OK"))))</f>
        <v/>
      </c>
    </row>
    <row r="49" customFormat="false" ht="15" hidden="false" customHeight="false" outlineLevel="0" collapsed="false">
      <c r="A49" s="8"/>
      <c r="B49" s="8"/>
      <c r="C49" s="8"/>
      <c r="D49" s="8"/>
      <c r="E49" s="17"/>
      <c r="F49" s="20"/>
      <c r="G49" s="17"/>
      <c r="H49" s="17"/>
      <c r="I49" s="8"/>
      <c r="J49" s="21" t="n">
        <f aca="false">IF(N(F49)=0,0,H49-G49+1)</f>
        <v>0</v>
      </c>
      <c r="K49" s="21" t="n">
        <f aca="false">IF(N(F49)=0,0,(YEAR(H49)-YEAR(G49))*12+MONTH(H49)-MONTH(G49)+1)</f>
        <v>0</v>
      </c>
      <c r="L49" s="21" t="n">
        <f aca="false">IF(OR(N(F49)=0,J49&lt;=0),0,_xlfn.IFS(I49="Daily",F49*MAX(0,MIN(H49,$C$6-1)-G49+1)/J49,I49="Monthly",F49*MIN(K49,MAX(0,(YEAR($C$6)-YEAR(G49))*12+MONTH($C$6)-MONTH(G49)))/K49,TRUE(),0))</f>
        <v>0</v>
      </c>
      <c r="M49" s="22" t="n">
        <f aca="false">Schedule!P49</f>
        <v>0</v>
      </c>
      <c r="N49" s="21" t="n">
        <f aca="false">N(F49)-L49-M49</f>
        <v>0</v>
      </c>
      <c r="O49" s="10" t="str">
        <f aca="false">IF(N(F49)=0,"",IF(H49&lt;G49,"End date before start date",IF(AND(I49&lt;&gt;"Daily",I49&lt;&gt;"Monthly"),"Pick a method",IF(E49&gt;G49,"Invoice after service start - review","OK"))))</f>
        <v/>
      </c>
    </row>
    <row r="50" customFormat="false" ht="15" hidden="false" customHeight="false" outlineLevel="0" collapsed="false">
      <c r="A50" s="8"/>
      <c r="B50" s="8"/>
      <c r="C50" s="8"/>
      <c r="D50" s="8"/>
      <c r="E50" s="17"/>
      <c r="F50" s="20"/>
      <c r="G50" s="17"/>
      <c r="H50" s="17"/>
      <c r="I50" s="8"/>
      <c r="J50" s="21" t="n">
        <f aca="false">IF(N(F50)=0,0,H50-G50+1)</f>
        <v>0</v>
      </c>
      <c r="K50" s="21" t="n">
        <f aca="false">IF(N(F50)=0,0,(YEAR(H50)-YEAR(G50))*12+MONTH(H50)-MONTH(G50)+1)</f>
        <v>0</v>
      </c>
      <c r="L50" s="21" t="n">
        <f aca="false">IF(OR(N(F50)=0,J50&lt;=0),0,_xlfn.IFS(I50="Daily",F50*MAX(0,MIN(H50,$C$6-1)-G50+1)/J50,I50="Monthly",F50*MIN(K50,MAX(0,(YEAR($C$6)-YEAR(G50))*12+MONTH($C$6)-MONTH(G50)))/K50,TRUE(),0))</f>
        <v>0</v>
      </c>
      <c r="M50" s="22" t="n">
        <f aca="false">Schedule!P50</f>
        <v>0</v>
      </c>
      <c r="N50" s="21" t="n">
        <f aca="false">N(F50)-L50-M50</f>
        <v>0</v>
      </c>
      <c r="O50" s="10" t="str">
        <f aca="false">IF(N(F50)=0,"",IF(H50&lt;G50,"End date before start date",IF(AND(I50&lt;&gt;"Daily",I50&lt;&gt;"Monthly"),"Pick a method",IF(E50&gt;G50,"Invoice after service start - review","OK"))))</f>
        <v/>
      </c>
    </row>
    <row r="51" customFormat="false" ht="15" hidden="false" customHeight="false" outlineLevel="0" collapsed="false">
      <c r="A51" s="8"/>
      <c r="B51" s="8"/>
      <c r="C51" s="8"/>
      <c r="D51" s="8"/>
      <c r="E51" s="17"/>
      <c r="F51" s="20"/>
      <c r="G51" s="17"/>
      <c r="H51" s="17"/>
      <c r="I51" s="8"/>
      <c r="J51" s="21" t="n">
        <f aca="false">IF(N(F51)=0,0,H51-G51+1)</f>
        <v>0</v>
      </c>
      <c r="K51" s="21" t="n">
        <f aca="false">IF(N(F51)=0,0,(YEAR(H51)-YEAR(G51))*12+MONTH(H51)-MONTH(G51)+1)</f>
        <v>0</v>
      </c>
      <c r="L51" s="21" t="n">
        <f aca="false">IF(OR(N(F51)=0,J51&lt;=0),0,_xlfn.IFS(I51="Daily",F51*MAX(0,MIN(H51,$C$6-1)-G51+1)/J51,I51="Monthly",F51*MIN(K51,MAX(0,(YEAR($C$6)-YEAR(G51))*12+MONTH($C$6)-MONTH(G51)))/K51,TRUE(),0))</f>
        <v>0</v>
      </c>
      <c r="M51" s="22" t="n">
        <f aca="false">Schedule!P51</f>
        <v>0</v>
      </c>
      <c r="N51" s="21" t="n">
        <f aca="false">N(F51)-L51-M51</f>
        <v>0</v>
      </c>
      <c r="O51" s="10" t="str">
        <f aca="false">IF(N(F51)=0,"",IF(H51&lt;G51,"End date before start date",IF(AND(I51&lt;&gt;"Daily",I51&lt;&gt;"Monthly"),"Pick a method",IF(E51&gt;G51,"Invoice after service start - review","OK"))))</f>
        <v/>
      </c>
    </row>
    <row r="52" customFormat="false" ht="15" hidden="false" customHeight="false" outlineLevel="0" collapsed="false">
      <c r="A52" s="8"/>
      <c r="B52" s="8"/>
      <c r="C52" s="8"/>
      <c r="D52" s="8"/>
      <c r="E52" s="17"/>
      <c r="F52" s="20"/>
      <c r="G52" s="17"/>
      <c r="H52" s="17"/>
      <c r="I52" s="8"/>
      <c r="J52" s="21" t="n">
        <f aca="false">IF(N(F52)=0,0,H52-G52+1)</f>
        <v>0</v>
      </c>
      <c r="K52" s="21" t="n">
        <f aca="false">IF(N(F52)=0,0,(YEAR(H52)-YEAR(G52))*12+MONTH(H52)-MONTH(G52)+1)</f>
        <v>0</v>
      </c>
      <c r="L52" s="21" t="n">
        <f aca="false">IF(OR(N(F52)=0,J52&lt;=0),0,_xlfn.IFS(I52="Daily",F52*MAX(0,MIN(H52,$C$6-1)-G52+1)/J52,I52="Monthly",F52*MIN(K52,MAX(0,(YEAR($C$6)-YEAR(G52))*12+MONTH($C$6)-MONTH(G52)))/K52,TRUE(),0))</f>
        <v>0</v>
      </c>
      <c r="M52" s="22" t="n">
        <f aca="false">Schedule!P52</f>
        <v>0</v>
      </c>
      <c r="N52" s="21" t="n">
        <f aca="false">N(F52)-L52-M52</f>
        <v>0</v>
      </c>
      <c r="O52" s="10" t="str">
        <f aca="false">IF(N(F52)=0,"",IF(H52&lt;G52,"End date before start date",IF(AND(I52&lt;&gt;"Daily",I52&lt;&gt;"Monthly"),"Pick a method",IF(E52&gt;G52,"Invoice after service start - review","OK"))))</f>
        <v/>
      </c>
    </row>
    <row r="53" customFormat="false" ht="15" hidden="false" customHeight="false" outlineLevel="0" collapsed="false">
      <c r="A53" s="8"/>
      <c r="B53" s="8"/>
      <c r="C53" s="8"/>
      <c r="D53" s="8"/>
      <c r="E53" s="17"/>
      <c r="F53" s="20"/>
      <c r="G53" s="17"/>
      <c r="H53" s="17"/>
      <c r="I53" s="8"/>
      <c r="J53" s="21" t="n">
        <f aca="false">IF(N(F53)=0,0,H53-G53+1)</f>
        <v>0</v>
      </c>
      <c r="K53" s="21" t="n">
        <f aca="false">IF(N(F53)=0,0,(YEAR(H53)-YEAR(G53))*12+MONTH(H53)-MONTH(G53)+1)</f>
        <v>0</v>
      </c>
      <c r="L53" s="21" t="n">
        <f aca="false">IF(OR(N(F53)=0,J53&lt;=0),0,_xlfn.IFS(I53="Daily",F53*MAX(0,MIN(H53,$C$6-1)-G53+1)/J53,I53="Monthly",F53*MIN(K53,MAX(0,(YEAR($C$6)-YEAR(G53))*12+MONTH($C$6)-MONTH(G53)))/K53,TRUE(),0))</f>
        <v>0</v>
      </c>
      <c r="M53" s="22" t="n">
        <f aca="false">Schedule!P53</f>
        <v>0</v>
      </c>
      <c r="N53" s="21" t="n">
        <f aca="false">N(F53)-L53-M53</f>
        <v>0</v>
      </c>
      <c r="O53" s="10" t="str">
        <f aca="false">IF(N(F53)=0,"",IF(H53&lt;G53,"End date before start date",IF(AND(I53&lt;&gt;"Daily",I53&lt;&gt;"Monthly"),"Pick a method",IF(E53&gt;G53,"Invoice after service start - review","OK"))))</f>
        <v/>
      </c>
    </row>
    <row r="54" customFormat="false" ht="15" hidden="false" customHeight="false" outlineLevel="0" collapsed="false">
      <c r="A54" s="8"/>
      <c r="B54" s="8"/>
      <c r="C54" s="8"/>
      <c r="D54" s="8"/>
      <c r="E54" s="17"/>
      <c r="F54" s="20"/>
      <c r="G54" s="17"/>
      <c r="H54" s="17"/>
      <c r="I54" s="8"/>
      <c r="J54" s="21" t="n">
        <f aca="false">IF(N(F54)=0,0,H54-G54+1)</f>
        <v>0</v>
      </c>
      <c r="K54" s="21" t="n">
        <f aca="false">IF(N(F54)=0,0,(YEAR(H54)-YEAR(G54))*12+MONTH(H54)-MONTH(G54)+1)</f>
        <v>0</v>
      </c>
      <c r="L54" s="21" t="n">
        <f aca="false">IF(OR(N(F54)=0,J54&lt;=0),0,_xlfn.IFS(I54="Daily",F54*MAX(0,MIN(H54,$C$6-1)-G54+1)/J54,I54="Monthly",F54*MIN(K54,MAX(0,(YEAR($C$6)-YEAR(G54))*12+MONTH($C$6)-MONTH(G54)))/K54,TRUE(),0))</f>
        <v>0</v>
      </c>
      <c r="M54" s="22" t="n">
        <f aca="false">Schedule!P54</f>
        <v>0</v>
      </c>
      <c r="N54" s="21" t="n">
        <f aca="false">N(F54)-L54-M54</f>
        <v>0</v>
      </c>
      <c r="O54" s="10" t="str">
        <f aca="false">IF(N(F54)=0,"",IF(H54&lt;G54,"End date before start date",IF(AND(I54&lt;&gt;"Daily",I54&lt;&gt;"Monthly"),"Pick a method",IF(E54&gt;G54,"Invoice after service start - review","OK"))))</f>
        <v/>
      </c>
    </row>
    <row r="55" customFormat="false" ht="15" hidden="false" customHeight="false" outlineLevel="0" collapsed="false">
      <c r="A55" s="8"/>
      <c r="B55" s="8"/>
      <c r="C55" s="8"/>
      <c r="D55" s="8"/>
      <c r="E55" s="17"/>
      <c r="F55" s="20"/>
      <c r="G55" s="17"/>
      <c r="H55" s="17"/>
      <c r="I55" s="8"/>
      <c r="J55" s="21" t="n">
        <f aca="false">IF(N(F55)=0,0,H55-G55+1)</f>
        <v>0</v>
      </c>
      <c r="K55" s="21" t="n">
        <f aca="false">IF(N(F55)=0,0,(YEAR(H55)-YEAR(G55))*12+MONTH(H55)-MONTH(G55)+1)</f>
        <v>0</v>
      </c>
      <c r="L55" s="21" t="n">
        <f aca="false">IF(OR(N(F55)=0,J55&lt;=0),0,_xlfn.IFS(I55="Daily",F55*MAX(0,MIN(H55,$C$6-1)-G55+1)/J55,I55="Monthly",F55*MIN(K55,MAX(0,(YEAR($C$6)-YEAR(G55))*12+MONTH($C$6)-MONTH(G55)))/K55,TRUE(),0))</f>
        <v>0</v>
      </c>
      <c r="M55" s="22" t="n">
        <f aca="false">Schedule!P55</f>
        <v>0</v>
      </c>
      <c r="N55" s="21" t="n">
        <f aca="false">N(F55)-L55-M55</f>
        <v>0</v>
      </c>
      <c r="O55" s="10" t="str">
        <f aca="false">IF(N(F55)=0,"",IF(H55&lt;G55,"End date before start date",IF(AND(I55&lt;&gt;"Daily",I55&lt;&gt;"Monthly"),"Pick a method",IF(E55&gt;G55,"Invoice after service start - review","OK"))))</f>
        <v/>
      </c>
    </row>
    <row r="56" customFormat="false" ht="15" hidden="false" customHeight="false" outlineLevel="0" collapsed="false">
      <c r="A56" s="8"/>
      <c r="B56" s="8"/>
      <c r="C56" s="8"/>
      <c r="D56" s="8"/>
      <c r="E56" s="17"/>
      <c r="F56" s="20"/>
      <c r="G56" s="17"/>
      <c r="H56" s="17"/>
      <c r="I56" s="8"/>
      <c r="J56" s="21" t="n">
        <f aca="false">IF(N(F56)=0,0,H56-G56+1)</f>
        <v>0</v>
      </c>
      <c r="K56" s="21" t="n">
        <f aca="false">IF(N(F56)=0,0,(YEAR(H56)-YEAR(G56))*12+MONTH(H56)-MONTH(G56)+1)</f>
        <v>0</v>
      </c>
      <c r="L56" s="21" t="n">
        <f aca="false">IF(OR(N(F56)=0,J56&lt;=0),0,_xlfn.IFS(I56="Daily",F56*MAX(0,MIN(H56,$C$6-1)-G56+1)/J56,I56="Monthly",F56*MIN(K56,MAX(0,(YEAR($C$6)-YEAR(G56))*12+MONTH($C$6)-MONTH(G56)))/K56,TRUE(),0))</f>
        <v>0</v>
      </c>
      <c r="M56" s="22" t="n">
        <f aca="false">Schedule!P56</f>
        <v>0</v>
      </c>
      <c r="N56" s="21" t="n">
        <f aca="false">N(F56)-L56-M56</f>
        <v>0</v>
      </c>
      <c r="O56" s="10" t="str">
        <f aca="false">IF(N(F56)=0,"",IF(H56&lt;G56,"End date before start date",IF(AND(I56&lt;&gt;"Daily",I56&lt;&gt;"Monthly"),"Pick a method",IF(E56&gt;G56,"Invoice after service start - review","OK"))))</f>
        <v/>
      </c>
    </row>
    <row r="57" customFormat="false" ht="15" hidden="false" customHeight="false" outlineLevel="0" collapsed="false">
      <c r="A57" s="8"/>
      <c r="B57" s="8"/>
      <c r="C57" s="8"/>
      <c r="D57" s="8"/>
      <c r="E57" s="17"/>
      <c r="F57" s="20"/>
      <c r="G57" s="17"/>
      <c r="H57" s="17"/>
      <c r="I57" s="8"/>
      <c r="J57" s="21" t="n">
        <f aca="false">IF(N(F57)=0,0,H57-G57+1)</f>
        <v>0</v>
      </c>
      <c r="K57" s="21" t="n">
        <f aca="false">IF(N(F57)=0,0,(YEAR(H57)-YEAR(G57))*12+MONTH(H57)-MONTH(G57)+1)</f>
        <v>0</v>
      </c>
      <c r="L57" s="21" t="n">
        <f aca="false">IF(OR(N(F57)=0,J57&lt;=0),0,_xlfn.IFS(I57="Daily",F57*MAX(0,MIN(H57,$C$6-1)-G57+1)/J57,I57="Monthly",F57*MIN(K57,MAX(0,(YEAR($C$6)-YEAR(G57))*12+MONTH($C$6)-MONTH(G57)))/K57,TRUE(),0))</f>
        <v>0</v>
      </c>
      <c r="M57" s="22" t="n">
        <f aca="false">Schedule!P57</f>
        <v>0</v>
      </c>
      <c r="N57" s="21" t="n">
        <f aca="false">N(F57)-L57-M57</f>
        <v>0</v>
      </c>
      <c r="O57" s="10" t="str">
        <f aca="false">IF(N(F57)=0,"",IF(H57&lt;G57,"End date before start date",IF(AND(I57&lt;&gt;"Daily",I57&lt;&gt;"Monthly"),"Pick a method",IF(E57&gt;G57,"Invoice after service start - review","OK"))))</f>
        <v/>
      </c>
    </row>
    <row r="58" customFormat="false" ht="15" hidden="false" customHeight="false" outlineLevel="0" collapsed="false">
      <c r="A58" s="8"/>
      <c r="B58" s="8"/>
      <c r="C58" s="8"/>
      <c r="D58" s="8"/>
      <c r="E58" s="17"/>
      <c r="F58" s="20"/>
      <c r="G58" s="17"/>
      <c r="H58" s="17"/>
      <c r="I58" s="8"/>
      <c r="J58" s="21" t="n">
        <f aca="false">IF(N(F58)=0,0,H58-G58+1)</f>
        <v>0</v>
      </c>
      <c r="K58" s="21" t="n">
        <f aca="false">IF(N(F58)=0,0,(YEAR(H58)-YEAR(G58))*12+MONTH(H58)-MONTH(G58)+1)</f>
        <v>0</v>
      </c>
      <c r="L58" s="21" t="n">
        <f aca="false">IF(OR(N(F58)=0,J58&lt;=0),0,_xlfn.IFS(I58="Daily",F58*MAX(0,MIN(H58,$C$6-1)-G58+1)/J58,I58="Monthly",F58*MIN(K58,MAX(0,(YEAR($C$6)-YEAR(G58))*12+MONTH($C$6)-MONTH(G58)))/K58,TRUE(),0))</f>
        <v>0</v>
      </c>
      <c r="M58" s="22" t="n">
        <f aca="false">Schedule!P58</f>
        <v>0</v>
      </c>
      <c r="N58" s="21" t="n">
        <f aca="false">N(F58)-L58-M58</f>
        <v>0</v>
      </c>
      <c r="O58" s="10" t="str">
        <f aca="false">IF(N(F58)=0,"",IF(H58&lt;G58,"End date before start date",IF(AND(I58&lt;&gt;"Daily",I58&lt;&gt;"Monthly"),"Pick a method",IF(E58&gt;G58,"Invoice after service start - review","OK"))))</f>
        <v/>
      </c>
    </row>
    <row r="60" customFormat="false" ht="15" hidden="false" customHeight="false" outlineLevel="0" collapsed="false">
      <c r="A60" s="14" t="s">
        <v>94</v>
      </c>
      <c r="F60" s="23" t="n">
        <f aca="false">SUM(F9:F58)</f>
        <v>1655000</v>
      </c>
      <c r="L60" s="23" t="n">
        <f aca="false">SUM(L9:L58)</f>
        <v>60000</v>
      </c>
      <c r="M60" s="23" t="n">
        <f aca="false">SUM(M9:M58)</f>
        <v>1005345.20547945</v>
      </c>
      <c r="N60" s="23" t="n">
        <f aca="false">SUM(N9:N58)</f>
        <v>589654.794520548</v>
      </c>
    </row>
  </sheetData>
  <conditionalFormatting sqref="O9:O58">
    <cfRule type="expression" priority="2" aboveAverage="0" equalAverage="0" bottom="0" percent="0" rank="0" text="" dxfId="0">
      <formula>AND(O9&lt;&gt;"",O9&lt;&gt;"OK")</formula>
    </cfRule>
  </conditionalFormatting>
  <dataValidations count="1">
    <dataValidation allowBlank="true" error="Pick a value from the list" errorStyle="stop" errorTitle="Invalid entry" operator="between" showDropDown="false" showErrorMessage="false" showInputMessage="false" sqref="I9:I58" type="list">
      <formula1>"Daily,Monthly"</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6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8" topLeftCell="D9" activePane="bottomRight" state="frozen"/>
      <selection pane="topLeft" activeCell="A1" activeCellId="0" sqref="A1"/>
      <selection pane="topRight" activeCell="D1" activeCellId="0" sqref="D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30"/>
    <col collapsed="false" customWidth="true" hidden="false" outlineLevel="0" max="3" min="3" style="0" width="9"/>
    <col collapsed="false" customWidth="true" hidden="false" outlineLevel="0" max="15" min="4" style="0" width="11"/>
    <col collapsed="false" customWidth="true" hidden="false" outlineLevel="0" max="16" min="16" style="0" width="13"/>
  </cols>
  <sheetData>
    <row r="1" customFormat="false" ht="17.35" hidden="false" customHeight="false" outlineLevel="0" collapsed="false">
      <c r="A1" s="15" t="s">
        <v>95</v>
      </c>
    </row>
    <row r="2" customFormat="false" ht="15" hidden="false" customHeight="false" outlineLevel="0" collapsed="false">
      <c r="A2" s="16" t="s">
        <v>45</v>
      </c>
    </row>
    <row r="3" customFormat="false" ht="15" hidden="false" customHeight="false" outlineLevel="0" collapsed="false">
      <c r="A3" s="2" t="s">
        <v>96</v>
      </c>
    </row>
    <row r="6" customFormat="false" ht="15" hidden="false" customHeight="false" outlineLevel="0" collapsed="false">
      <c r="C6" s="14" t="s">
        <v>97</v>
      </c>
      <c r="D6" s="24" t="n">
        <f aca="false">Register!$C$6</f>
        <v>46113</v>
      </c>
      <c r="E6" s="18" t="n">
        <f aca="false">EDATE(D6,1)</f>
        <v>46143</v>
      </c>
      <c r="F6" s="18" t="n">
        <f aca="false">EDATE(E6,1)</f>
        <v>46174</v>
      </c>
      <c r="G6" s="18" t="n">
        <f aca="false">EDATE(F6,1)</f>
        <v>46204</v>
      </c>
      <c r="H6" s="18" t="n">
        <f aca="false">EDATE(G6,1)</f>
        <v>46235</v>
      </c>
      <c r="I6" s="18" t="n">
        <f aca="false">EDATE(H6,1)</f>
        <v>46266</v>
      </c>
      <c r="J6" s="18" t="n">
        <f aca="false">EDATE(I6,1)</f>
        <v>46296</v>
      </c>
      <c r="K6" s="18" t="n">
        <f aca="false">EDATE(J6,1)</f>
        <v>46327</v>
      </c>
      <c r="L6" s="18" t="n">
        <f aca="false">EDATE(K6,1)</f>
        <v>46357</v>
      </c>
      <c r="M6" s="18" t="n">
        <f aca="false">EDATE(L6,1)</f>
        <v>46388</v>
      </c>
      <c r="N6" s="18" t="n">
        <f aca="false">EDATE(M6,1)</f>
        <v>46419</v>
      </c>
      <c r="O6" s="18" t="n">
        <f aca="false">EDATE(N6,1)</f>
        <v>46447</v>
      </c>
    </row>
    <row r="7" customFormat="false" ht="15" hidden="false" customHeight="false" outlineLevel="0" collapsed="false">
      <c r="C7" s="14" t="s">
        <v>98</v>
      </c>
      <c r="D7" s="18" t="n">
        <f aca="false">EOMONTH(D6,0)</f>
        <v>46142</v>
      </c>
      <c r="E7" s="18" t="n">
        <f aca="false">EOMONTH(E6,0)</f>
        <v>46173</v>
      </c>
      <c r="F7" s="18" t="n">
        <f aca="false">EOMONTH(F6,0)</f>
        <v>46203</v>
      </c>
      <c r="G7" s="18" t="n">
        <f aca="false">EOMONTH(G6,0)</f>
        <v>46234</v>
      </c>
      <c r="H7" s="18" t="n">
        <f aca="false">EOMONTH(H6,0)</f>
        <v>46265</v>
      </c>
      <c r="I7" s="18" t="n">
        <f aca="false">EOMONTH(I6,0)</f>
        <v>46295</v>
      </c>
      <c r="J7" s="18" t="n">
        <f aca="false">EOMONTH(J6,0)</f>
        <v>46326</v>
      </c>
      <c r="K7" s="18" t="n">
        <f aca="false">EOMONTH(K6,0)</f>
        <v>46356</v>
      </c>
      <c r="L7" s="18" t="n">
        <f aca="false">EOMONTH(L6,0)</f>
        <v>46387</v>
      </c>
      <c r="M7" s="18" t="n">
        <f aca="false">EOMONTH(M6,0)</f>
        <v>46418</v>
      </c>
      <c r="N7" s="18" t="n">
        <f aca="false">EOMONTH(N6,0)</f>
        <v>46446</v>
      </c>
      <c r="O7" s="18" t="n">
        <f aca="false">EOMONTH(O6,0)</f>
        <v>46477</v>
      </c>
    </row>
    <row r="8" customFormat="false" ht="30" hidden="false" customHeight="true" outlineLevel="0" collapsed="false">
      <c r="A8" s="19" t="s">
        <v>50</v>
      </c>
      <c r="B8" s="19" t="s">
        <v>52</v>
      </c>
      <c r="C8" s="19" t="s">
        <v>53</v>
      </c>
      <c r="D8" s="25" t="n">
        <f aca="false">D6</f>
        <v>46113</v>
      </c>
      <c r="E8" s="25" t="n">
        <f aca="false">E6</f>
        <v>46143</v>
      </c>
      <c r="F8" s="25" t="n">
        <f aca="false">F6</f>
        <v>46174</v>
      </c>
      <c r="G8" s="25" t="n">
        <f aca="false">G6</f>
        <v>46204</v>
      </c>
      <c r="H8" s="25" t="n">
        <f aca="false">H6</f>
        <v>46235</v>
      </c>
      <c r="I8" s="25" t="n">
        <f aca="false">I6</f>
        <v>46266</v>
      </c>
      <c r="J8" s="25" t="n">
        <f aca="false">J6</f>
        <v>46296</v>
      </c>
      <c r="K8" s="25" t="n">
        <f aca="false">K6</f>
        <v>46327</v>
      </c>
      <c r="L8" s="25" t="n">
        <f aca="false">L6</f>
        <v>46357</v>
      </c>
      <c r="M8" s="25" t="n">
        <f aca="false">M6</f>
        <v>46388</v>
      </c>
      <c r="N8" s="25" t="n">
        <f aca="false">N6</f>
        <v>46419</v>
      </c>
      <c r="O8" s="25" t="n">
        <f aca="false">O6</f>
        <v>46447</v>
      </c>
      <c r="P8" s="19" t="s">
        <v>99</v>
      </c>
    </row>
    <row r="9" customFormat="false" ht="15" hidden="false" customHeight="false" outlineLevel="0" collapsed="false">
      <c r="A9" s="11" t="str">
        <f aca="false">IF(Register!A9="","",Register!A9)</f>
        <v>PP-001</v>
      </c>
      <c r="B9" s="11" t="str">
        <f aca="false">IF(Register!C9="","",Register!C9)</f>
        <v>Fire &amp; property policy</v>
      </c>
      <c r="C9" s="11" t="str">
        <f aca="false">IF(Register!D9="","",Register!D9)</f>
        <v>450100</v>
      </c>
      <c r="D9" s="21" t="n">
        <f aca="false">IF(OR(N(Register!$F9)=0,Register!$J9&lt;=0),0,_xlfn.IFS(Register!$I9="Daily",Register!$F9*MAX(0,MIN(Register!$H9,D$7)-MAX(Register!$G9,D$6)+1)/Register!$J9,Register!$I9="Monthly",IF(AND(D$6&lt;=Register!$H9,D$7&gt;=Register!$G9),Register!$F9/Register!$K9,0),TRUE(),0))</f>
        <v>30000</v>
      </c>
      <c r="E9" s="21" t="n">
        <f aca="false">IF(OR(N(Register!$F9)=0,Register!$J9&lt;=0),0,_xlfn.IFS(Register!$I9="Daily",Register!$F9*MAX(0,MIN(Register!$H9,E$7)-MAX(Register!$G9,E$6)+1)/Register!$J9,Register!$I9="Monthly",IF(AND(E$6&lt;=Register!$H9,E$7&gt;=Register!$G9),Register!$F9/Register!$K9,0),TRUE(),0))</f>
        <v>31000</v>
      </c>
      <c r="F9" s="21" t="n">
        <f aca="false">IF(OR(N(Register!$F9)=0,Register!$J9&lt;=0),0,_xlfn.IFS(Register!$I9="Daily",Register!$F9*MAX(0,MIN(Register!$H9,F$7)-MAX(Register!$G9,F$6)+1)/Register!$J9,Register!$I9="Monthly",IF(AND(F$6&lt;=Register!$H9,F$7&gt;=Register!$G9),Register!$F9/Register!$K9,0),TRUE(),0))</f>
        <v>30000</v>
      </c>
      <c r="G9" s="21" t="n">
        <f aca="false">IF(OR(N(Register!$F9)=0,Register!$J9&lt;=0),0,_xlfn.IFS(Register!$I9="Daily",Register!$F9*MAX(0,MIN(Register!$H9,G$7)-MAX(Register!$G9,G$6)+1)/Register!$J9,Register!$I9="Monthly",IF(AND(G$6&lt;=Register!$H9,G$7&gt;=Register!$G9),Register!$F9/Register!$K9,0),TRUE(),0))</f>
        <v>31000</v>
      </c>
      <c r="H9" s="21" t="n">
        <f aca="false">IF(OR(N(Register!$F9)=0,Register!$J9&lt;=0),0,_xlfn.IFS(Register!$I9="Daily",Register!$F9*MAX(0,MIN(Register!$H9,H$7)-MAX(Register!$G9,H$6)+1)/Register!$J9,Register!$I9="Monthly",IF(AND(H$6&lt;=Register!$H9,H$7&gt;=Register!$G9),Register!$F9/Register!$K9,0),TRUE(),0))</f>
        <v>31000</v>
      </c>
      <c r="I9" s="21" t="n">
        <f aca="false">IF(OR(N(Register!$F9)=0,Register!$J9&lt;=0),0,_xlfn.IFS(Register!$I9="Daily",Register!$F9*MAX(0,MIN(Register!$H9,I$7)-MAX(Register!$G9,I$6)+1)/Register!$J9,Register!$I9="Monthly",IF(AND(I$6&lt;=Register!$H9,I$7&gt;=Register!$G9),Register!$F9/Register!$K9,0),TRUE(),0))</f>
        <v>30000</v>
      </c>
      <c r="J9" s="21" t="n">
        <f aca="false">IF(OR(N(Register!$F9)=0,Register!$J9&lt;=0),0,_xlfn.IFS(Register!$I9="Daily",Register!$F9*MAX(0,MIN(Register!$H9,J$7)-MAX(Register!$G9,J$6)+1)/Register!$J9,Register!$I9="Monthly",IF(AND(J$6&lt;=Register!$H9,J$7&gt;=Register!$G9),Register!$F9/Register!$K9,0),TRUE(),0))</f>
        <v>31000</v>
      </c>
      <c r="K9" s="21" t="n">
        <f aca="false">IF(OR(N(Register!$F9)=0,Register!$J9&lt;=0),0,_xlfn.IFS(Register!$I9="Daily",Register!$F9*MAX(0,MIN(Register!$H9,K$7)-MAX(Register!$G9,K$6)+1)/Register!$J9,Register!$I9="Monthly",IF(AND(K$6&lt;=Register!$H9,K$7&gt;=Register!$G9),Register!$F9/Register!$K9,0),TRUE(),0))</f>
        <v>30000</v>
      </c>
      <c r="L9" s="21" t="n">
        <f aca="false">IF(OR(N(Register!$F9)=0,Register!$J9&lt;=0),0,_xlfn.IFS(Register!$I9="Daily",Register!$F9*MAX(0,MIN(Register!$H9,L$7)-MAX(Register!$G9,L$6)+1)/Register!$J9,Register!$I9="Monthly",IF(AND(L$6&lt;=Register!$H9,L$7&gt;=Register!$G9),Register!$F9/Register!$K9,0),TRUE(),0))</f>
        <v>31000</v>
      </c>
      <c r="M9" s="21" t="n">
        <f aca="false">IF(OR(N(Register!$F9)=0,Register!$J9&lt;=0),0,_xlfn.IFS(Register!$I9="Daily",Register!$F9*MAX(0,MIN(Register!$H9,M$7)-MAX(Register!$G9,M$6)+1)/Register!$J9,Register!$I9="Monthly",IF(AND(M$6&lt;=Register!$H9,M$7&gt;=Register!$G9),Register!$F9/Register!$K9,0),TRUE(),0))</f>
        <v>31000</v>
      </c>
      <c r="N9" s="21" t="n">
        <f aca="false">IF(OR(N(Register!$F9)=0,Register!$J9&lt;=0),0,_xlfn.IFS(Register!$I9="Daily",Register!$F9*MAX(0,MIN(Register!$H9,N$7)-MAX(Register!$G9,N$6)+1)/Register!$J9,Register!$I9="Monthly",IF(AND(N$6&lt;=Register!$H9,N$7&gt;=Register!$G9),Register!$F9/Register!$K9,0),TRUE(),0))</f>
        <v>28000</v>
      </c>
      <c r="O9" s="21" t="n">
        <f aca="false">IF(OR(N(Register!$F9)=0,Register!$J9&lt;=0),0,_xlfn.IFS(Register!$I9="Daily",Register!$F9*MAX(0,MIN(Register!$H9,O$7)-MAX(Register!$G9,O$6)+1)/Register!$J9,Register!$I9="Monthly",IF(AND(O$6&lt;=Register!$H9,O$7&gt;=Register!$G9),Register!$F9/Register!$K9,0),TRUE(),0))</f>
        <v>31000</v>
      </c>
      <c r="P9" s="26" t="n">
        <f aca="false">SUM(D9:O9)</f>
        <v>365000</v>
      </c>
    </row>
    <row r="10" customFormat="false" ht="15" hidden="false" customHeight="false" outlineLevel="0" collapsed="false">
      <c r="A10" s="11" t="str">
        <f aca="false">IF(Register!A10="","",Register!A10)</f>
        <v>PP-002</v>
      </c>
      <c r="B10" s="11" t="str">
        <f aca="false">IF(Register!C10="","",Register!C10)</f>
        <v>ERP licence renewal</v>
      </c>
      <c r="C10" s="11" t="str">
        <f aca="false">IF(Register!D10="","",Register!D10)</f>
        <v>460200</v>
      </c>
      <c r="D10" s="21" t="n">
        <f aca="false">IF(OR(N(Register!$F10)=0,Register!$J10&lt;=0),0,_xlfn.IFS(Register!$I10="Daily",Register!$F10*MAX(0,MIN(Register!$H10,D$7)-MAX(Register!$G10,D$6)+1)/Register!$J10,Register!$I10="Monthly",IF(AND(D$6&lt;=Register!$H10,D$7&gt;=Register!$G10),Register!$F10/Register!$K10,0),TRUE(),0))</f>
        <v>20000</v>
      </c>
      <c r="E10" s="21" t="n">
        <f aca="false">IF(OR(N(Register!$F10)=0,Register!$J10&lt;=0),0,_xlfn.IFS(Register!$I10="Daily",Register!$F10*MAX(0,MIN(Register!$H10,E$7)-MAX(Register!$G10,E$6)+1)/Register!$J10,Register!$I10="Monthly",IF(AND(E$6&lt;=Register!$H10,E$7&gt;=Register!$G10),Register!$F10/Register!$K10,0),TRUE(),0))</f>
        <v>20000</v>
      </c>
      <c r="F10" s="21" t="n">
        <f aca="false">IF(OR(N(Register!$F10)=0,Register!$J10&lt;=0),0,_xlfn.IFS(Register!$I10="Daily",Register!$F10*MAX(0,MIN(Register!$H10,F$7)-MAX(Register!$G10,F$6)+1)/Register!$J10,Register!$I10="Monthly",IF(AND(F$6&lt;=Register!$H10,F$7&gt;=Register!$G10),Register!$F10/Register!$K10,0),TRUE(),0))</f>
        <v>20000</v>
      </c>
      <c r="G10" s="21" t="n">
        <f aca="false">IF(OR(N(Register!$F10)=0,Register!$J10&lt;=0),0,_xlfn.IFS(Register!$I10="Daily",Register!$F10*MAX(0,MIN(Register!$H10,G$7)-MAX(Register!$G10,G$6)+1)/Register!$J10,Register!$I10="Monthly",IF(AND(G$6&lt;=Register!$H10,G$7&gt;=Register!$G10),Register!$F10/Register!$K10,0),TRUE(),0))</f>
        <v>20000</v>
      </c>
      <c r="H10" s="21" t="n">
        <f aca="false">IF(OR(N(Register!$F10)=0,Register!$J10&lt;=0),0,_xlfn.IFS(Register!$I10="Daily",Register!$F10*MAX(0,MIN(Register!$H10,H$7)-MAX(Register!$G10,H$6)+1)/Register!$J10,Register!$I10="Monthly",IF(AND(H$6&lt;=Register!$H10,H$7&gt;=Register!$G10),Register!$F10/Register!$K10,0),TRUE(),0))</f>
        <v>20000</v>
      </c>
      <c r="I10" s="21" t="n">
        <f aca="false">IF(OR(N(Register!$F10)=0,Register!$J10&lt;=0),0,_xlfn.IFS(Register!$I10="Daily",Register!$F10*MAX(0,MIN(Register!$H10,I$7)-MAX(Register!$G10,I$6)+1)/Register!$J10,Register!$I10="Monthly",IF(AND(I$6&lt;=Register!$H10,I$7&gt;=Register!$G10),Register!$F10/Register!$K10,0),TRUE(),0))</f>
        <v>20000</v>
      </c>
      <c r="J10" s="21" t="n">
        <f aca="false">IF(OR(N(Register!$F10)=0,Register!$J10&lt;=0),0,_xlfn.IFS(Register!$I10="Daily",Register!$F10*MAX(0,MIN(Register!$H10,J$7)-MAX(Register!$G10,J$6)+1)/Register!$J10,Register!$I10="Monthly",IF(AND(J$6&lt;=Register!$H10,J$7&gt;=Register!$G10),Register!$F10/Register!$K10,0),TRUE(),0))</f>
        <v>20000</v>
      </c>
      <c r="K10" s="21" t="n">
        <f aca="false">IF(OR(N(Register!$F10)=0,Register!$J10&lt;=0),0,_xlfn.IFS(Register!$I10="Daily",Register!$F10*MAX(0,MIN(Register!$H10,K$7)-MAX(Register!$G10,K$6)+1)/Register!$J10,Register!$I10="Monthly",IF(AND(K$6&lt;=Register!$H10,K$7&gt;=Register!$G10),Register!$F10/Register!$K10,0),TRUE(),0))</f>
        <v>20000</v>
      </c>
      <c r="L10" s="21" t="n">
        <f aca="false">IF(OR(N(Register!$F10)=0,Register!$J10&lt;=0),0,_xlfn.IFS(Register!$I10="Daily",Register!$F10*MAX(0,MIN(Register!$H10,L$7)-MAX(Register!$G10,L$6)+1)/Register!$J10,Register!$I10="Monthly",IF(AND(L$6&lt;=Register!$H10,L$7&gt;=Register!$G10),Register!$F10/Register!$K10,0),TRUE(),0))</f>
        <v>20000</v>
      </c>
      <c r="M10" s="21" t="n">
        <f aca="false">IF(OR(N(Register!$F10)=0,Register!$J10&lt;=0),0,_xlfn.IFS(Register!$I10="Daily",Register!$F10*MAX(0,MIN(Register!$H10,M$7)-MAX(Register!$G10,M$6)+1)/Register!$J10,Register!$I10="Monthly",IF(AND(M$6&lt;=Register!$H10,M$7&gt;=Register!$G10),Register!$F10/Register!$K10,0),TRUE(),0))</f>
        <v>0</v>
      </c>
      <c r="N10" s="21" t="n">
        <f aca="false">IF(OR(N(Register!$F10)=0,Register!$J10&lt;=0),0,_xlfn.IFS(Register!$I10="Daily",Register!$F10*MAX(0,MIN(Register!$H10,N$7)-MAX(Register!$G10,N$6)+1)/Register!$J10,Register!$I10="Monthly",IF(AND(N$6&lt;=Register!$H10,N$7&gt;=Register!$G10),Register!$F10/Register!$K10,0),TRUE(),0))</f>
        <v>0</v>
      </c>
      <c r="O10" s="21" t="n">
        <f aca="false">IF(OR(N(Register!$F10)=0,Register!$J10&lt;=0),0,_xlfn.IFS(Register!$I10="Daily",Register!$F10*MAX(0,MIN(Register!$H10,O$7)-MAX(Register!$G10,O$6)+1)/Register!$J10,Register!$I10="Monthly",IF(AND(O$6&lt;=Register!$H10,O$7&gt;=Register!$G10),Register!$F10/Register!$K10,0),TRUE(),0))</f>
        <v>0</v>
      </c>
      <c r="P10" s="26" t="n">
        <f aca="false">SUM(D10:O10)</f>
        <v>180000</v>
      </c>
    </row>
    <row r="11" customFormat="false" ht="15" hidden="false" customHeight="false" outlineLevel="0" collapsed="false">
      <c r="A11" s="11" t="str">
        <f aca="false">IF(Register!A11="","",Register!A11)</f>
        <v>PP-003</v>
      </c>
      <c r="B11" s="11" t="str">
        <f aca="false">IF(Register!C11="","",Register!C11)</f>
        <v>Annual maintenance contract - lifts</v>
      </c>
      <c r="C11" s="11" t="str">
        <f aca="false">IF(Register!D11="","",Register!D11)</f>
        <v>470300</v>
      </c>
      <c r="D11" s="21" t="n">
        <f aca="false">IF(OR(N(Register!$F11)=0,Register!$J11&lt;=0),0,_xlfn.IFS(Register!$I11="Daily",Register!$F11*MAX(0,MIN(Register!$H11,D$7)-MAX(Register!$G11,D$6)+1)/Register!$J11,Register!$I11="Monthly",IF(AND(D$6&lt;=Register!$H11,D$7&gt;=Register!$G11),Register!$F11/Register!$K11,0),TRUE(),0))</f>
        <v>0</v>
      </c>
      <c r="E11" s="21" t="n">
        <f aca="false">IF(OR(N(Register!$F11)=0,Register!$J11&lt;=0),0,_xlfn.IFS(Register!$I11="Daily",Register!$F11*MAX(0,MIN(Register!$H11,E$7)-MAX(Register!$G11,E$6)+1)/Register!$J11,Register!$I11="Monthly",IF(AND(E$6&lt;=Register!$H11,E$7&gt;=Register!$G11),Register!$F11/Register!$K11,0),TRUE(),0))</f>
        <v>0</v>
      </c>
      <c r="F11" s="21" t="n">
        <f aca="false">IF(OR(N(Register!$F11)=0,Register!$J11&lt;=0),0,_xlfn.IFS(Register!$I11="Daily",Register!$F11*MAX(0,MIN(Register!$H11,F$7)-MAX(Register!$G11,F$6)+1)/Register!$J11,Register!$I11="Monthly",IF(AND(F$6&lt;=Register!$H11,F$7&gt;=Register!$G11),Register!$F11/Register!$K11,0),TRUE(),0))</f>
        <v>5260.27397260274</v>
      </c>
      <c r="G11" s="21" t="n">
        <f aca="false">IF(OR(N(Register!$F11)=0,Register!$J11&lt;=0),0,_xlfn.IFS(Register!$I11="Daily",Register!$F11*MAX(0,MIN(Register!$H11,G$7)-MAX(Register!$G11,G$6)+1)/Register!$J11,Register!$I11="Monthly",IF(AND(G$6&lt;=Register!$H11,G$7&gt;=Register!$G11),Register!$F11/Register!$K11,0),TRUE(),0))</f>
        <v>10191.7808219178</v>
      </c>
      <c r="H11" s="21" t="n">
        <f aca="false">IF(OR(N(Register!$F11)=0,Register!$J11&lt;=0),0,_xlfn.IFS(Register!$I11="Daily",Register!$F11*MAX(0,MIN(Register!$H11,H$7)-MAX(Register!$G11,H$6)+1)/Register!$J11,Register!$I11="Monthly",IF(AND(H$6&lt;=Register!$H11,H$7&gt;=Register!$G11),Register!$F11/Register!$K11,0),TRUE(),0))</f>
        <v>10191.7808219178</v>
      </c>
      <c r="I11" s="21" t="n">
        <f aca="false">IF(OR(N(Register!$F11)=0,Register!$J11&lt;=0),0,_xlfn.IFS(Register!$I11="Daily",Register!$F11*MAX(0,MIN(Register!$H11,I$7)-MAX(Register!$G11,I$6)+1)/Register!$J11,Register!$I11="Monthly",IF(AND(I$6&lt;=Register!$H11,I$7&gt;=Register!$G11),Register!$F11/Register!$K11,0),TRUE(),0))</f>
        <v>9863.01369863014</v>
      </c>
      <c r="J11" s="21" t="n">
        <f aca="false">IF(OR(N(Register!$F11)=0,Register!$J11&lt;=0),0,_xlfn.IFS(Register!$I11="Daily",Register!$F11*MAX(0,MIN(Register!$H11,J$7)-MAX(Register!$G11,J$6)+1)/Register!$J11,Register!$I11="Monthly",IF(AND(J$6&lt;=Register!$H11,J$7&gt;=Register!$G11),Register!$F11/Register!$K11,0),TRUE(),0))</f>
        <v>10191.7808219178</v>
      </c>
      <c r="K11" s="21" t="n">
        <f aca="false">IF(OR(N(Register!$F11)=0,Register!$J11&lt;=0),0,_xlfn.IFS(Register!$I11="Daily",Register!$F11*MAX(0,MIN(Register!$H11,K$7)-MAX(Register!$G11,K$6)+1)/Register!$J11,Register!$I11="Monthly",IF(AND(K$6&lt;=Register!$H11,K$7&gt;=Register!$G11),Register!$F11/Register!$K11,0),TRUE(),0))</f>
        <v>9863.01369863014</v>
      </c>
      <c r="L11" s="21" t="n">
        <f aca="false">IF(OR(N(Register!$F11)=0,Register!$J11&lt;=0),0,_xlfn.IFS(Register!$I11="Daily",Register!$F11*MAX(0,MIN(Register!$H11,L$7)-MAX(Register!$G11,L$6)+1)/Register!$J11,Register!$I11="Monthly",IF(AND(L$6&lt;=Register!$H11,L$7&gt;=Register!$G11),Register!$F11/Register!$K11,0),TRUE(),0))</f>
        <v>10191.7808219178</v>
      </c>
      <c r="M11" s="21" t="n">
        <f aca="false">IF(OR(N(Register!$F11)=0,Register!$J11&lt;=0),0,_xlfn.IFS(Register!$I11="Daily",Register!$F11*MAX(0,MIN(Register!$H11,M$7)-MAX(Register!$G11,M$6)+1)/Register!$J11,Register!$I11="Monthly",IF(AND(M$6&lt;=Register!$H11,M$7&gt;=Register!$G11),Register!$F11/Register!$K11,0),TRUE(),0))</f>
        <v>10191.7808219178</v>
      </c>
      <c r="N11" s="21" t="n">
        <f aca="false">IF(OR(N(Register!$F11)=0,Register!$J11&lt;=0),0,_xlfn.IFS(Register!$I11="Daily",Register!$F11*MAX(0,MIN(Register!$H11,N$7)-MAX(Register!$G11,N$6)+1)/Register!$J11,Register!$I11="Monthly",IF(AND(N$6&lt;=Register!$H11,N$7&gt;=Register!$G11),Register!$F11/Register!$K11,0),TRUE(),0))</f>
        <v>9205.4794520548</v>
      </c>
      <c r="O11" s="21" t="n">
        <f aca="false">IF(OR(N(Register!$F11)=0,Register!$J11&lt;=0),0,_xlfn.IFS(Register!$I11="Daily",Register!$F11*MAX(0,MIN(Register!$H11,O$7)-MAX(Register!$G11,O$6)+1)/Register!$J11,Register!$I11="Monthly",IF(AND(O$6&lt;=Register!$H11,O$7&gt;=Register!$G11),Register!$F11/Register!$K11,0),TRUE(),0))</f>
        <v>10191.7808219178</v>
      </c>
      <c r="P11" s="26" t="n">
        <f aca="false">SUM(D11:O11)</f>
        <v>95342.4657534247</v>
      </c>
    </row>
    <row r="12" customFormat="false" ht="15" hidden="false" customHeight="false" outlineLevel="0" collapsed="false">
      <c r="A12" s="11" t="str">
        <f aca="false">IF(Register!A12="","",Register!A12)</f>
        <v>PP-004</v>
      </c>
      <c r="B12" s="11" t="str">
        <f aca="false">IF(Register!C12="","",Register!C12)</f>
        <v>Professional membership</v>
      </c>
      <c r="C12" s="11" t="str">
        <f aca="false">IF(Register!D12="","",Register!D12)</f>
        <v>480100</v>
      </c>
      <c r="D12" s="21" t="n">
        <f aca="false">IF(OR(N(Register!$F12)=0,Register!$J12&lt;=0),0,_xlfn.IFS(Register!$I12="Daily",Register!$F12*MAX(0,MIN(Register!$H12,D$7)-MAX(Register!$G12,D$6)+1)/Register!$J12,Register!$I12="Monthly",IF(AND(D$6&lt;=Register!$H12,D$7&gt;=Register!$G12),Register!$F12/Register!$K12,0),TRUE(),0))</f>
        <v>1000</v>
      </c>
      <c r="E12" s="21" t="n">
        <f aca="false">IF(OR(N(Register!$F12)=0,Register!$J12&lt;=0),0,_xlfn.IFS(Register!$I12="Daily",Register!$F12*MAX(0,MIN(Register!$H12,E$7)-MAX(Register!$G12,E$6)+1)/Register!$J12,Register!$I12="Monthly",IF(AND(E$6&lt;=Register!$H12,E$7&gt;=Register!$G12),Register!$F12/Register!$K12,0),TRUE(),0))</f>
        <v>1000</v>
      </c>
      <c r="F12" s="21" t="n">
        <f aca="false">IF(OR(N(Register!$F12)=0,Register!$J12&lt;=0),0,_xlfn.IFS(Register!$I12="Daily",Register!$F12*MAX(0,MIN(Register!$H12,F$7)-MAX(Register!$G12,F$6)+1)/Register!$J12,Register!$I12="Monthly",IF(AND(F$6&lt;=Register!$H12,F$7&gt;=Register!$G12),Register!$F12/Register!$K12,0),TRUE(),0))</f>
        <v>1000</v>
      </c>
      <c r="G12" s="21" t="n">
        <f aca="false">IF(OR(N(Register!$F12)=0,Register!$J12&lt;=0),0,_xlfn.IFS(Register!$I12="Daily",Register!$F12*MAX(0,MIN(Register!$H12,G$7)-MAX(Register!$G12,G$6)+1)/Register!$J12,Register!$I12="Monthly",IF(AND(G$6&lt;=Register!$H12,G$7&gt;=Register!$G12),Register!$F12/Register!$K12,0),TRUE(),0))</f>
        <v>1000</v>
      </c>
      <c r="H12" s="21" t="n">
        <f aca="false">IF(OR(N(Register!$F12)=0,Register!$J12&lt;=0),0,_xlfn.IFS(Register!$I12="Daily",Register!$F12*MAX(0,MIN(Register!$H12,H$7)-MAX(Register!$G12,H$6)+1)/Register!$J12,Register!$I12="Monthly",IF(AND(H$6&lt;=Register!$H12,H$7&gt;=Register!$G12),Register!$F12/Register!$K12,0),TRUE(),0))</f>
        <v>1000</v>
      </c>
      <c r="I12" s="21" t="n">
        <f aca="false">IF(OR(N(Register!$F12)=0,Register!$J12&lt;=0),0,_xlfn.IFS(Register!$I12="Daily",Register!$F12*MAX(0,MIN(Register!$H12,I$7)-MAX(Register!$G12,I$6)+1)/Register!$J12,Register!$I12="Monthly",IF(AND(I$6&lt;=Register!$H12,I$7&gt;=Register!$G12),Register!$F12/Register!$K12,0),TRUE(),0))</f>
        <v>1000</v>
      </c>
      <c r="J12" s="21" t="n">
        <f aca="false">IF(OR(N(Register!$F12)=0,Register!$J12&lt;=0),0,_xlfn.IFS(Register!$I12="Daily",Register!$F12*MAX(0,MIN(Register!$H12,J$7)-MAX(Register!$G12,J$6)+1)/Register!$J12,Register!$I12="Monthly",IF(AND(J$6&lt;=Register!$H12,J$7&gt;=Register!$G12),Register!$F12/Register!$K12,0),TRUE(),0))</f>
        <v>1000</v>
      </c>
      <c r="K12" s="21" t="n">
        <f aca="false">IF(OR(N(Register!$F12)=0,Register!$J12&lt;=0),0,_xlfn.IFS(Register!$I12="Daily",Register!$F12*MAX(0,MIN(Register!$H12,K$7)-MAX(Register!$G12,K$6)+1)/Register!$J12,Register!$I12="Monthly",IF(AND(K$6&lt;=Register!$H12,K$7&gt;=Register!$G12),Register!$F12/Register!$K12,0),TRUE(),0))</f>
        <v>1000</v>
      </c>
      <c r="L12" s="21" t="n">
        <f aca="false">IF(OR(N(Register!$F12)=0,Register!$J12&lt;=0),0,_xlfn.IFS(Register!$I12="Daily",Register!$F12*MAX(0,MIN(Register!$H12,L$7)-MAX(Register!$G12,L$6)+1)/Register!$J12,Register!$I12="Monthly",IF(AND(L$6&lt;=Register!$H12,L$7&gt;=Register!$G12),Register!$F12/Register!$K12,0),TRUE(),0))</f>
        <v>1000</v>
      </c>
      <c r="M12" s="21" t="n">
        <f aca="false">IF(OR(N(Register!$F12)=0,Register!$J12&lt;=0),0,_xlfn.IFS(Register!$I12="Daily",Register!$F12*MAX(0,MIN(Register!$H12,M$7)-MAX(Register!$G12,M$6)+1)/Register!$J12,Register!$I12="Monthly",IF(AND(M$6&lt;=Register!$H12,M$7&gt;=Register!$G12),Register!$F12/Register!$K12,0),TRUE(),0))</f>
        <v>1000</v>
      </c>
      <c r="N12" s="21" t="n">
        <f aca="false">IF(OR(N(Register!$F12)=0,Register!$J12&lt;=0),0,_xlfn.IFS(Register!$I12="Daily",Register!$F12*MAX(0,MIN(Register!$H12,N$7)-MAX(Register!$G12,N$6)+1)/Register!$J12,Register!$I12="Monthly",IF(AND(N$6&lt;=Register!$H12,N$7&gt;=Register!$G12),Register!$F12/Register!$K12,0),TRUE(),0))</f>
        <v>1000</v>
      </c>
      <c r="O12" s="21" t="n">
        <f aca="false">IF(OR(N(Register!$F12)=0,Register!$J12&lt;=0),0,_xlfn.IFS(Register!$I12="Daily",Register!$F12*MAX(0,MIN(Register!$H12,O$7)-MAX(Register!$G12,O$6)+1)/Register!$J12,Register!$I12="Monthly",IF(AND(O$6&lt;=Register!$H12,O$7&gt;=Register!$G12),Register!$F12/Register!$K12,0),TRUE(),0))</f>
        <v>1000</v>
      </c>
      <c r="P12" s="26" t="n">
        <f aca="false">SUM(D12:O12)</f>
        <v>12000</v>
      </c>
    </row>
    <row r="13" customFormat="false" ht="15" hidden="false" customHeight="false" outlineLevel="0" collapsed="false">
      <c r="A13" s="11" t="str">
        <f aca="false">IF(Register!A13="","",Register!A13)</f>
        <v>PP-005</v>
      </c>
      <c r="B13" s="11" t="str">
        <f aca="false">IF(Register!C13="","",Register!C13)</f>
        <v>Vehicle insurance</v>
      </c>
      <c r="C13" s="11" t="str">
        <f aca="false">IF(Register!D13="","",Register!D13)</f>
        <v>450100</v>
      </c>
      <c r="D13" s="21" t="n">
        <f aca="false">IF(OR(N(Register!$F13)=0,Register!$J13&lt;=0),0,_xlfn.IFS(Register!$I13="Daily",Register!$F13*MAX(0,MIN(Register!$H13,D$7)-MAX(Register!$G13,D$6)+1)/Register!$J13,Register!$I13="Monthly",IF(AND(D$6&lt;=Register!$H13,D$7&gt;=Register!$G13),Register!$F13/Register!$K13,0),TRUE(),0))</f>
        <v>0</v>
      </c>
      <c r="E13" s="21" t="n">
        <f aca="false">IF(OR(N(Register!$F13)=0,Register!$J13&lt;=0),0,_xlfn.IFS(Register!$I13="Daily",Register!$F13*MAX(0,MIN(Register!$H13,E$7)-MAX(Register!$G13,E$6)+1)/Register!$J13,Register!$I13="Monthly",IF(AND(E$6&lt;=Register!$H13,E$7&gt;=Register!$G13),Register!$F13/Register!$K13,0),TRUE(),0))</f>
        <v>0</v>
      </c>
      <c r="F13" s="21" t="n">
        <f aca="false">IF(OR(N(Register!$F13)=0,Register!$J13&lt;=0),0,_xlfn.IFS(Register!$I13="Daily",Register!$F13*MAX(0,MIN(Register!$H13,F$7)-MAX(Register!$G13,F$6)+1)/Register!$J13,Register!$I13="Monthly",IF(AND(F$6&lt;=Register!$H13,F$7&gt;=Register!$G13),Register!$F13/Register!$K13,0),TRUE(),0))</f>
        <v>0</v>
      </c>
      <c r="G13" s="21" t="n">
        <f aca="false">IF(OR(N(Register!$F13)=0,Register!$J13&lt;=0),0,_xlfn.IFS(Register!$I13="Daily",Register!$F13*MAX(0,MIN(Register!$H13,G$7)-MAX(Register!$G13,G$6)+1)/Register!$J13,Register!$I13="Monthly",IF(AND(G$6&lt;=Register!$H13,G$7&gt;=Register!$G13),Register!$F13/Register!$K13,0),TRUE(),0))</f>
        <v>0</v>
      </c>
      <c r="H13" s="21" t="n">
        <f aca="false">IF(OR(N(Register!$F13)=0,Register!$J13&lt;=0),0,_xlfn.IFS(Register!$I13="Daily",Register!$F13*MAX(0,MIN(Register!$H13,H$7)-MAX(Register!$G13,H$6)+1)/Register!$J13,Register!$I13="Monthly",IF(AND(H$6&lt;=Register!$H13,H$7&gt;=Register!$G13),Register!$F13/Register!$K13,0),TRUE(),0))</f>
        <v>0</v>
      </c>
      <c r="I13" s="21" t="n">
        <f aca="false">IF(OR(N(Register!$F13)=0,Register!$J13&lt;=0),0,_xlfn.IFS(Register!$I13="Daily",Register!$F13*MAX(0,MIN(Register!$H13,I$7)-MAX(Register!$G13,I$6)+1)/Register!$J13,Register!$I13="Monthly",IF(AND(I$6&lt;=Register!$H13,I$7&gt;=Register!$G13),Register!$F13/Register!$K13,0),TRUE(),0))</f>
        <v>3945.20547945206</v>
      </c>
      <c r="J13" s="21" t="n">
        <f aca="false">IF(OR(N(Register!$F13)=0,Register!$J13&lt;=0),0,_xlfn.IFS(Register!$I13="Daily",Register!$F13*MAX(0,MIN(Register!$H13,J$7)-MAX(Register!$G13,J$6)+1)/Register!$J13,Register!$I13="Monthly",IF(AND(J$6&lt;=Register!$H13,J$7&gt;=Register!$G13),Register!$F13/Register!$K13,0),TRUE(),0))</f>
        <v>4076.71232876712</v>
      </c>
      <c r="K13" s="21" t="n">
        <f aca="false">IF(OR(N(Register!$F13)=0,Register!$J13&lt;=0),0,_xlfn.IFS(Register!$I13="Daily",Register!$F13*MAX(0,MIN(Register!$H13,K$7)-MAX(Register!$G13,K$6)+1)/Register!$J13,Register!$I13="Monthly",IF(AND(K$6&lt;=Register!$H13,K$7&gt;=Register!$G13),Register!$F13/Register!$K13,0),TRUE(),0))</f>
        <v>3945.20547945206</v>
      </c>
      <c r="L13" s="21" t="n">
        <f aca="false">IF(OR(N(Register!$F13)=0,Register!$J13&lt;=0),0,_xlfn.IFS(Register!$I13="Daily",Register!$F13*MAX(0,MIN(Register!$H13,L$7)-MAX(Register!$G13,L$6)+1)/Register!$J13,Register!$I13="Monthly",IF(AND(L$6&lt;=Register!$H13,L$7&gt;=Register!$G13),Register!$F13/Register!$K13,0),TRUE(),0))</f>
        <v>4076.71232876712</v>
      </c>
      <c r="M13" s="21" t="n">
        <f aca="false">IF(OR(N(Register!$F13)=0,Register!$J13&lt;=0),0,_xlfn.IFS(Register!$I13="Daily",Register!$F13*MAX(0,MIN(Register!$H13,M$7)-MAX(Register!$G13,M$6)+1)/Register!$J13,Register!$I13="Monthly",IF(AND(M$6&lt;=Register!$H13,M$7&gt;=Register!$G13),Register!$F13/Register!$K13,0),TRUE(),0))</f>
        <v>4076.71232876712</v>
      </c>
      <c r="N13" s="21" t="n">
        <f aca="false">IF(OR(N(Register!$F13)=0,Register!$J13&lt;=0),0,_xlfn.IFS(Register!$I13="Daily",Register!$F13*MAX(0,MIN(Register!$H13,N$7)-MAX(Register!$G13,N$6)+1)/Register!$J13,Register!$I13="Monthly",IF(AND(N$6&lt;=Register!$H13,N$7&gt;=Register!$G13),Register!$F13/Register!$K13,0),TRUE(),0))</f>
        <v>3682.19178082192</v>
      </c>
      <c r="O13" s="21" t="n">
        <f aca="false">IF(OR(N(Register!$F13)=0,Register!$J13&lt;=0),0,_xlfn.IFS(Register!$I13="Daily",Register!$F13*MAX(0,MIN(Register!$H13,O$7)-MAX(Register!$G13,O$6)+1)/Register!$J13,Register!$I13="Monthly",IF(AND(O$6&lt;=Register!$H13,O$7&gt;=Register!$G13),Register!$F13/Register!$K13,0),TRUE(),0))</f>
        <v>4076.71232876712</v>
      </c>
      <c r="P13" s="26" t="n">
        <f aca="false">SUM(D13:O13)</f>
        <v>27879.4520547945</v>
      </c>
    </row>
    <row r="14" customFormat="false" ht="15" hidden="false" customHeight="false" outlineLevel="0" collapsed="false">
      <c r="A14" s="11" t="str">
        <f aca="false">IF(Register!A14="","",Register!A14)</f>
        <v>PP-006</v>
      </c>
      <c r="B14" s="11" t="str">
        <f aca="false">IF(Register!C14="","",Register!C14)</f>
        <v>Advertising retainer</v>
      </c>
      <c r="C14" s="11" t="str">
        <f aca="false">IF(Register!D14="","",Register!D14)</f>
        <v>490100</v>
      </c>
      <c r="D14" s="21" t="n">
        <f aca="false">IF(OR(N(Register!$F14)=0,Register!$J14&lt;=0),0,_xlfn.IFS(Register!$I14="Daily",Register!$F14*MAX(0,MIN(Register!$H14,D$7)-MAX(Register!$G14,D$6)+1)/Register!$J14,Register!$I14="Monthly",IF(AND(D$6&lt;=Register!$H14,D$7&gt;=Register!$G14),Register!$F14/Register!$K14,0),TRUE(),0))</f>
        <v>0</v>
      </c>
      <c r="E14" s="21" t="n">
        <f aca="false">IF(OR(N(Register!$F14)=0,Register!$J14&lt;=0),0,_xlfn.IFS(Register!$I14="Daily",Register!$F14*MAX(0,MIN(Register!$H14,E$7)-MAX(Register!$G14,E$6)+1)/Register!$J14,Register!$I14="Monthly",IF(AND(E$6&lt;=Register!$H14,E$7&gt;=Register!$G14),Register!$F14/Register!$K14,0),TRUE(),0))</f>
        <v>0</v>
      </c>
      <c r="F14" s="21" t="n">
        <f aca="false">IF(OR(N(Register!$F14)=0,Register!$J14&lt;=0),0,_xlfn.IFS(Register!$I14="Daily",Register!$F14*MAX(0,MIN(Register!$H14,F$7)-MAX(Register!$G14,F$6)+1)/Register!$J14,Register!$I14="Monthly",IF(AND(F$6&lt;=Register!$H14,F$7&gt;=Register!$G14),Register!$F14/Register!$K14,0),TRUE(),0))</f>
        <v>0</v>
      </c>
      <c r="G14" s="21" t="n">
        <f aca="false">IF(OR(N(Register!$F14)=0,Register!$J14&lt;=0),0,_xlfn.IFS(Register!$I14="Daily",Register!$F14*MAX(0,MIN(Register!$H14,G$7)-MAX(Register!$G14,G$6)+1)/Register!$J14,Register!$I14="Monthly",IF(AND(G$6&lt;=Register!$H14,G$7&gt;=Register!$G14),Register!$F14/Register!$K14,0),TRUE(),0))</f>
        <v>0</v>
      </c>
      <c r="H14" s="21" t="n">
        <f aca="false">IF(OR(N(Register!$F14)=0,Register!$J14&lt;=0),0,_xlfn.IFS(Register!$I14="Daily",Register!$F14*MAX(0,MIN(Register!$H14,H$7)-MAX(Register!$G14,H$6)+1)/Register!$J14,Register!$I14="Monthly",IF(AND(H$6&lt;=Register!$H14,H$7&gt;=Register!$G14),Register!$F14/Register!$K14,0),TRUE(),0))</f>
        <v>0</v>
      </c>
      <c r="I14" s="21" t="n">
        <f aca="false">IF(OR(N(Register!$F14)=0,Register!$J14&lt;=0),0,_xlfn.IFS(Register!$I14="Daily",Register!$F14*MAX(0,MIN(Register!$H14,I$7)-MAX(Register!$G14,I$6)+1)/Register!$J14,Register!$I14="Monthly",IF(AND(I$6&lt;=Register!$H14,I$7&gt;=Register!$G14),Register!$F14/Register!$K14,0),TRUE(),0))</f>
        <v>0</v>
      </c>
      <c r="J14" s="21" t="n">
        <f aca="false">IF(OR(N(Register!$F14)=0,Register!$J14&lt;=0),0,_xlfn.IFS(Register!$I14="Daily",Register!$F14*MAX(0,MIN(Register!$H14,J$7)-MAX(Register!$G14,J$6)+1)/Register!$J14,Register!$I14="Monthly",IF(AND(J$6&lt;=Register!$H14,J$7&gt;=Register!$G14),Register!$F14/Register!$K14,0),TRUE(),0))</f>
        <v>15000</v>
      </c>
      <c r="K14" s="21" t="n">
        <f aca="false">IF(OR(N(Register!$F14)=0,Register!$J14&lt;=0),0,_xlfn.IFS(Register!$I14="Daily",Register!$F14*MAX(0,MIN(Register!$H14,K$7)-MAX(Register!$G14,K$6)+1)/Register!$J14,Register!$I14="Monthly",IF(AND(K$6&lt;=Register!$H14,K$7&gt;=Register!$G14),Register!$F14/Register!$K14,0),TRUE(),0))</f>
        <v>15000</v>
      </c>
      <c r="L14" s="21" t="n">
        <f aca="false">IF(OR(N(Register!$F14)=0,Register!$J14&lt;=0),0,_xlfn.IFS(Register!$I14="Daily",Register!$F14*MAX(0,MIN(Register!$H14,L$7)-MAX(Register!$G14,L$6)+1)/Register!$J14,Register!$I14="Monthly",IF(AND(L$6&lt;=Register!$H14,L$7&gt;=Register!$G14),Register!$F14/Register!$K14,0),TRUE(),0))</f>
        <v>15000</v>
      </c>
      <c r="M14" s="21" t="n">
        <f aca="false">IF(OR(N(Register!$F14)=0,Register!$J14&lt;=0),0,_xlfn.IFS(Register!$I14="Daily",Register!$F14*MAX(0,MIN(Register!$H14,M$7)-MAX(Register!$G14,M$6)+1)/Register!$J14,Register!$I14="Monthly",IF(AND(M$6&lt;=Register!$H14,M$7&gt;=Register!$G14),Register!$F14/Register!$K14,0),TRUE(),0))</f>
        <v>15000</v>
      </c>
      <c r="N14" s="21" t="n">
        <f aca="false">IF(OR(N(Register!$F14)=0,Register!$J14&lt;=0),0,_xlfn.IFS(Register!$I14="Daily",Register!$F14*MAX(0,MIN(Register!$H14,N$7)-MAX(Register!$G14,N$6)+1)/Register!$J14,Register!$I14="Monthly",IF(AND(N$6&lt;=Register!$H14,N$7&gt;=Register!$G14),Register!$F14/Register!$K14,0),TRUE(),0))</f>
        <v>15000</v>
      </c>
      <c r="O14" s="21" t="n">
        <f aca="false">IF(OR(N(Register!$F14)=0,Register!$J14&lt;=0),0,_xlfn.IFS(Register!$I14="Daily",Register!$F14*MAX(0,MIN(Register!$H14,O$7)-MAX(Register!$G14,O$6)+1)/Register!$J14,Register!$I14="Monthly",IF(AND(O$6&lt;=Register!$H14,O$7&gt;=Register!$G14),Register!$F14/Register!$K14,0),TRUE(),0))</f>
        <v>15000</v>
      </c>
      <c r="P14" s="26" t="n">
        <f aca="false">SUM(D14:O14)</f>
        <v>90000</v>
      </c>
    </row>
    <row r="15" customFormat="false" ht="15" hidden="false" customHeight="false" outlineLevel="0" collapsed="false">
      <c r="A15" s="11" t="str">
        <f aca="false">IF(Register!A15="","",Register!A15)</f>
        <v>PP-007</v>
      </c>
      <c r="B15" s="11" t="str">
        <f aca="false">IF(Register!C15="","",Register!C15)</f>
        <v>2-year support contract</v>
      </c>
      <c r="C15" s="11" t="str">
        <f aca="false">IF(Register!D15="","",Register!D15)</f>
        <v>460200</v>
      </c>
      <c r="D15" s="21" t="n">
        <f aca="false">IF(OR(N(Register!$F15)=0,Register!$J15&lt;=0),0,_xlfn.IFS(Register!$I15="Daily",Register!$F15*MAX(0,MIN(Register!$H15,D$7)-MAX(Register!$G15,D$6)+1)/Register!$J15,Register!$I15="Monthly",IF(AND(D$6&lt;=Register!$H15,D$7&gt;=Register!$G15),Register!$F15/Register!$K15,0),TRUE(),0))</f>
        <v>0</v>
      </c>
      <c r="E15" s="21" t="n">
        <f aca="false">IF(OR(N(Register!$F15)=0,Register!$J15&lt;=0),0,_xlfn.IFS(Register!$I15="Daily",Register!$F15*MAX(0,MIN(Register!$H15,E$7)-MAX(Register!$G15,E$6)+1)/Register!$J15,Register!$I15="Monthly",IF(AND(E$6&lt;=Register!$H15,E$7&gt;=Register!$G15),Register!$F15/Register!$K15,0),TRUE(),0))</f>
        <v>0</v>
      </c>
      <c r="F15" s="21" t="n">
        <f aca="false">IF(OR(N(Register!$F15)=0,Register!$J15&lt;=0),0,_xlfn.IFS(Register!$I15="Daily",Register!$F15*MAX(0,MIN(Register!$H15,F$7)-MAX(Register!$G15,F$6)+1)/Register!$J15,Register!$I15="Monthly",IF(AND(F$6&lt;=Register!$H15,F$7&gt;=Register!$G15),Register!$F15/Register!$K15,0),TRUE(),0))</f>
        <v>0</v>
      </c>
      <c r="G15" s="21" t="n">
        <f aca="false">IF(OR(N(Register!$F15)=0,Register!$J15&lt;=0),0,_xlfn.IFS(Register!$I15="Daily",Register!$F15*MAX(0,MIN(Register!$H15,G$7)-MAX(Register!$G15,G$6)+1)/Register!$J15,Register!$I15="Monthly",IF(AND(G$6&lt;=Register!$H15,G$7&gt;=Register!$G15),Register!$F15/Register!$K15,0),TRUE(),0))</f>
        <v>0</v>
      </c>
      <c r="H15" s="21" t="n">
        <f aca="false">IF(OR(N(Register!$F15)=0,Register!$J15&lt;=0),0,_xlfn.IFS(Register!$I15="Daily",Register!$F15*MAX(0,MIN(Register!$H15,H$7)-MAX(Register!$G15,H$6)+1)/Register!$J15,Register!$I15="Monthly",IF(AND(H$6&lt;=Register!$H15,H$7&gt;=Register!$G15),Register!$F15/Register!$K15,0),TRUE(),0))</f>
        <v>0</v>
      </c>
      <c r="I15" s="21" t="n">
        <f aca="false">IF(OR(N(Register!$F15)=0,Register!$J15&lt;=0),0,_xlfn.IFS(Register!$I15="Daily",Register!$F15*MAX(0,MIN(Register!$H15,I$7)-MAX(Register!$G15,I$6)+1)/Register!$J15,Register!$I15="Monthly",IF(AND(I$6&lt;=Register!$H15,I$7&gt;=Register!$G15),Register!$F15/Register!$K15,0),TRUE(),0))</f>
        <v>0</v>
      </c>
      <c r="J15" s="21" t="n">
        <f aca="false">IF(OR(N(Register!$F15)=0,Register!$J15&lt;=0),0,_xlfn.IFS(Register!$I15="Daily",Register!$F15*MAX(0,MIN(Register!$H15,J$7)-MAX(Register!$G15,J$6)+1)/Register!$J15,Register!$I15="Monthly",IF(AND(J$6&lt;=Register!$H15,J$7&gt;=Register!$G15),Register!$F15/Register!$K15,0),TRUE(),0))</f>
        <v>0</v>
      </c>
      <c r="K15" s="21" t="n">
        <f aca="false">IF(OR(N(Register!$F15)=0,Register!$J15&lt;=0),0,_xlfn.IFS(Register!$I15="Daily",Register!$F15*MAX(0,MIN(Register!$H15,K$7)-MAX(Register!$G15,K$6)+1)/Register!$J15,Register!$I15="Monthly",IF(AND(K$6&lt;=Register!$H15,K$7&gt;=Register!$G15),Register!$F15/Register!$K15,0),TRUE(),0))</f>
        <v>0</v>
      </c>
      <c r="L15" s="21" t="n">
        <f aca="false">IF(OR(N(Register!$F15)=0,Register!$J15&lt;=0),0,_xlfn.IFS(Register!$I15="Daily",Register!$F15*MAX(0,MIN(Register!$H15,L$7)-MAX(Register!$G15,L$6)+1)/Register!$J15,Register!$I15="Monthly",IF(AND(L$6&lt;=Register!$H15,L$7&gt;=Register!$G15),Register!$F15/Register!$K15,0),TRUE(),0))</f>
        <v>25000</v>
      </c>
      <c r="M15" s="21" t="n">
        <f aca="false">IF(OR(N(Register!$F15)=0,Register!$J15&lt;=0),0,_xlfn.IFS(Register!$I15="Daily",Register!$F15*MAX(0,MIN(Register!$H15,M$7)-MAX(Register!$G15,M$6)+1)/Register!$J15,Register!$I15="Monthly",IF(AND(M$6&lt;=Register!$H15,M$7&gt;=Register!$G15),Register!$F15/Register!$K15,0),TRUE(),0))</f>
        <v>25000</v>
      </c>
      <c r="N15" s="21" t="n">
        <f aca="false">IF(OR(N(Register!$F15)=0,Register!$J15&lt;=0),0,_xlfn.IFS(Register!$I15="Daily",Register!$F15*MAX(0,MIN(Register!$H15,N$7)-MAX(Register!$G15,N$6)+1)/Register!$J15,Register!$I15="Monthly",IF(AND(N$6&lt;=Register!$H15,N$7&gt;=Register!$G15),Register!$F15/Register!$K15,0),TRUE(),0))</f>
        <v>25000</v>
      </c>
      <c r="O15" s="21" t="n">
        <f aca="false">IF(OR(N(Register!$F15)=0,Register!$J15&lt;=0),0,_xlfn.IFS(Register!$I15="Daily",Register!$F15*MAX(0,MIN(Register!$H15,O$7)-MAX(Register!$G15,O$6)+1)/Register!$J15,Register!$I15="Monthly",IF(AND(O$6&lt;=Register!$H15,O$7&gt;=Register!$G15),Register!$F15/Register!$K15,0),TRUE(),0))</f>
        <v>25000</v>
      </c>
      <c r="P15" s="26" t="n">
        <f aca="false">SUM(D15:O15)</f>
        <v>100000</v>
      </c>
    </row>
    <row r="16" customFormat="false" ht="15" hidden="false" customHeight="false" outlineLevel="0" collapsed="false">
      <c r="A16" s="11" t="str">
        <f aca="false">IF(Register!A16="","",Register!A16)</f>
        <v>PP-008</v>
      </c>
      <c r="B16" s="11" t="str">
        <f aca="false">IF(Register!C16="","",Register!C16)</f>
        <v>Cloud hosting - annual</v>
      </c>
      <c r="C16" s="11" t="str">
        <f aca="false">IF(Register!D16="","",Register!D16)</f>
        <v>460200</v>
      </c>
      <c r="D16" s="21" t="n">
        <f aca="false">IF(OR(N(Register!$F16)=0,Register!$J16&lt;=0),0,_xlfn.IFS(Register!$I16="Daily",Register!$F16*MAX(0,MIN(Register!$H16,D$7)-MAX(Register!$G16,D$6)+1)/Register!$J16,Register!$I16="Monthly",IF(AND(D$6&lt;=Register!$H16,D$7&gt;=Register!$G16),Register!$F16/Register!$K16,0),TRUE(),0))</f>
        <v>0</v>
      </c>
      <c r="E16" s="21" t="n">
        <f aca="false">IF(OR(N(Register!$F16)=0,Register!$J16&lt;=0),0,_xlfn.IFS(Register!$I16="Daily",Register!$F16*MAX(0,MIN(Register!$H16,E$7)-MAX(Register!$G16,E$6)+1)/Register!$J16,Register!$I16="Monthly",IF(AND(E$6&lt;=Register!$H16,E$7&gt;=Register!$G16),Register!$F16/Register!$K16,0),TRUE(),0))</f>
        <v>0</v>
      </c>
      <c r="F16" s="21" t="n">
        <f aca="false">IF(OR(N(Register!$F16)=0,Register!$J16&lt;=0),0,_xlfn.IFS(Register!$I16="Daily",Register!$F16*MAX(0,MIN(Register!$H16,F$7)-MAX(Register!$G16,F$6)+1)/Register!$J16,Register!$I16="Monthly",IF(AND(F$6&lt;=Register!$H16,F$7&gt;=Register!$G16),Register!$F16/Register!$K16,0),TRUE(),0))</f>
        <v>0</v>
      </c>
      <c r="G16" s="21" t="n">
        <f aca="false">IF(OR(N(Register!$F16)=0,Register!$J16&lt;=0),0,_xlfn.IFS(Register!$I16="Daily",Register!$F16*MAX(0,MIN(Register!$H16,G$7)-MAX(Register!$G16,G$6)+1)/Register!$J16,Register!$I16="Monthly",IF(AND(G$6&lt;=Register!$H16,G$7&gt;=Register!$G16),Register!$F16/Register!$K16,0),TRUE(),0))</f>
        <v>15287.6712328767</v>
      </c>
      <c r="H16" s="21" t="n">
        <f aca="false">IF(OR(N(Register!$F16)=0,Register!$J16&lt;=0),0,_xlfn.IFS(Register!$I16="Daily",Register!$F16*MAX(0,MIN(Register!$H16,H$7)-MAX(Register!$G16,H$6)+1)/Register!$J16,Register!$I16="Monthly",IF(AND(H$6&lt;=Register!$H16,H$7&gt;=Register!$G16),Register!$F16/Register!$K16,0),TRUE(),0))</f>
        <v>15287.6712328767</v>
      </c>
      <c r="I16" s="21" t="n">
        <f aca="false">IF(OR(N(Register!$F16)=0,Register!$J16&lt;=0),0,_xlfn.IFS(Register!$I16="Daily",Register!$F16*MAX(0,MIN(Register!$H16,I$7)-MAX(Register!$G16,I$6)+1)/Register!$J16,Register!$I16="Monthly",IF(AND(I$6&lt;=Register!$H16,I$7&gt;=Register!$G16),Register!$F16/Register!$K16,0),TRUE(),0))</f>
        <v>14794.5205479452</v>
      </c>
      <c r="J16" s="21" t="n">
        <f aca="false">IF(OR(N(Register!$F16)=0,Register!$J16&lt;=0),0,_xlfn.IFS(Register!$I16="Daily",Register!$F16*MAX(0,MIN(Register!$H16,J$7)-MAX(Register!$G16,J$6)+1)/Register!$J16,Register!$I16="Monthly",IF(AND(J$6&lt;=Register!$H16,J$7&gt;=Register!$G16),Register!$F16/Register!$K16,0),TRUE(),0))</f>
        <v>15287.6712328767</v>
      </c>
      <c r="K16" s="21" t="n">
        <f aca="false">IF(OR(N(Register!$F16)=0,Register!$J16&lt;=0),0,_xlfn.IFS(Register!$I16="Daily",Register!$F16*MAX(0,MIN(Register!$H16,K$7)-MAX(Register!$G16,K$6)+1)/Register!$J16,Register!$I16="Monthly",IF(AND(K$6&lt;=Register!$H16,K$7&gt;=Register!$G16),Register!$F16/Register!$K16,0),TRUE(),0))</f>
        <v>14794.5205479452</v>
      </c>
      <c r="L16" s="21" t="n">
        <f aca="false">IF(OR(N(Register!$F16)=0,Register!$J16&lt;=0),0,_xlfn.IFS(Register!$I16="Daily",Register!$F16*MAX(0,MIN(Register!$H16,L$7)-MAX(Register!$G16,L$6)+1)/Register!$J16,Register!$I16="Monthly",IF(AND(L$6&lt;=Register!$H16,L$7&gt;=Register!$G16),Register!$F16/Register!$K16,0),TRUE(),0))</f>
        <v>15287.6712328767</v>
      </c>
      <c r="M16" s="21" t="n">
        <f aca="false">IF(OR(N(Register!$F16)=0,Register!$J16&lt;=0),0,_xlfn.IFS(Register!$I16="Daily",Register!$F16*MAX(0,MIN(Register!$H16,M$7)-MAX(Register!$G16,M$6)+1)/Register!$J16,Register!$I16="Monthly",IF(AND(M$6&lt;=Register!$H16,M$7&gt;=Register!$G16),Register!$F16/Register!$K16,0),TRUE(),0))</f>
        <v>15287.6712328767</v>
      </c>
      <c r="N16" s="21" t="n">
        <f aca="false">IF(OR(N(Register!$F16)=0,Register!$J16&lt;=0),0,_xlfn.IFS(Register!$I16="Daily",Register!$F16*MAX(0,MIN(Register!$H16,N$7)-MAX(Register!$G16,N$6)+1)/Register!$J16,Register!$I16="Monthly",IF(AND(N$6&lt;=Register!$H16,N$7&gt;=Register!$G16),Register!$F16/Register!$K16,0),TRUE(),0))</f>
        <v>13808.2191780822</v>
      </c>
      <c r="O16" s="21" t="n">
        <f aca="false">IF(OR(N(Register!$F16)=0,Register!$J16&lt;=0),0,_xlfn.IFS(Register!$I16="Daily",Register!$F16*MAX(0,MIN(Register!$H16,O$7)-MAX(Register!$G16,O$6)+1)/Register!$J16,Register!$I16="Monthly",IF(AND(O$6&lt;=Register!$H16,O$7&gt;=Register!$G16),Register!$F16/Register!$K16,0),TRUE(),0))</f>
        <v>15287.6712328767</v>
      </c>
      <c r="P16" s="26" t="n">
        <f aca="false">SUM(D16:O16)</f>
        <v>135123.287671233</v>
      </c>
    </row>
    <row r="17" customFormat="false" ht="15" hidden="false" customHeight="false" outlineLevel="0" collapsed="false">
      <c r="A17" s="11" t="str">
        <f aca="false">IF(Register!A17="","",Register!A17)</f>
        <v/>
      </c>
      <c r="B17" s="11" t="str">
        <f aca="false">IF(Register!C17="","",Register!C17)</f>
        <v/>
      </c>
      <c r="C17" s="11" t="str">
        <f aca="false">IF(Register!D17="","",Register!D17)</f>
        <v/>
      </c>
      <c r="D17" s="21" t="n">
        <f aca="false">IF(OR(N(Register!$F17)=0,Register!$J17&lt;=0),0,_xlfn.IFS(Register!$I17="Daily",Register!$F17*MAX(0,MIN(Register!$H17,D$7)-MAX(Register!$G17,D$6)+1)/Register!$J17,Register!$I17="Monthly",IF(AND(D$6&lt;=Register!$H17,D$7&gt;=Register!$G17),Register!$F17/Register!$K17,0),TRUE(),0))</f>
        <v>0</v>
      </c>
      <c r="E17" s="21" t="n">
        <f aca="false">IF(OR(N(Register!$F17)=0,Register!$J17&lt;=0),0,_xlfn.IFS(Register!$I17="Daily",Register!$F17*MAX(0,MIN(Register!$H17,E$7)-MAX(Register!$G17,E$6)+1)/Register!$J17,Register!$I17="Monthly",IF(AND(E$6&lt;=Register!$H17,E$7&gt;=Register!$G17),Register!$F17/Register!$K17,0),TRUE(),0))</f>
        <v>0</v>
      </c>
      <c r="F17" s="21" t="n">
        <f aca="false">IF(OR(N(Register!$F17)=0,Register!$J17&lt;=0),0,_xlfn.IFS(Register!$I17="Daily",Register!$F17*MAX(0,MIN(Register!$H17,F$7)-MAX(Register!$G17,F$6)+1)/Register!$J17,Register!$I17="Monthly",IF(AND(F$6&lt;=Register!$H17,F$7&gt;=Register!$G17),Register!$F17/Register!$K17,0),TRUE(),0))</f>
        <v>0</v>
      </c>
      <c r="G17" s="21" t="n">
        <f aca="false">IF(OR(N(Register!$F17)=0,Register!$J17&lt;=0),0,_xlfn.IFS(Register!$I17="Daily",Register!$F17*MAX(0,MIN(Register!$H17,G$7)-MAX(Register!$G17,G$6)+1)/Register!$J17,Register!$I17="Monthly",IF(AND(G$6&lt;=Register!$H17,G$7&gt;=Register!$G17),Register!$F17/Register!$K17,0),TRUE(),0))</f>
        <v>0</v>
      </c>
      <c r="H17" s="21" t="n">
        <f aca="false">IF(OR(N(Register!$F17)=0,Register!$J17&lt;=0),0,_xlfn.IFS(Register!$I17="Daily",Register!$F17*MAX(0,MIN(Register!$H17,H$7)-MAX(Register!$G17,H$6)+1)/Register!$J17,Register!$I17="Monthly",IF(AND(H$6&lt;=Register!$H17,H$7&gt;=Register!$G17),Register!$F17/Register!$K17,0),TRUE(),0))</f>
        <v>0</v>
      </c>
      <c r="I17" s="21" t="n">
        <f aca="false">IF(OR(N(Register!$F17)=0,Register!$J17&lt;=0),0,_xlfn.IFS(Register!$I17="Daily",Register!$F17*MAX(0,MIN(Register!$H17,I$7)-MAX(Register!$G17,I$6)+1)/Register!$J17,Register!$I17="Monthly",IF(AND(I$6&lt;=Register!$H17,I$7&gt;=Register!$G17),Register!$F17/Register!$K17,0),TRUE(),0))</f>
        <v>0</v>
      </c>
      <c r="J17" s="21" t="n">
        <f aca="false">IF(OR(N(Register!$F17)=0,Register!$J17&lt;=0),0,_xlfn.IFS(Register!$I17="Daily",Register!$F17*MAX(0,MIN(Register!$H17,J$7)-MAX(Register!$G17,J$6)+1)/Register!$J17,Register!$I17="Monthly",IF(AND(J$6&lt;=Register!$H17,J$7&gt;=Register!$G17),Register!$F17/Register!$K17,0),TRUE(),0))</f>
        <v>0</v>
      </c>
      <c r="K17" s="21" t="n">
        <f aca="false">IF(OR(N(Register!$F17)=0,Register!$J17&lt;=0),0,_xlfn.IFS(Register!$I17="Daily",Register!$F17*MAX(0,MIN(Register!$H17,K$7)-MAX(Register!$G17,K$6)+1)/Register!$J17,Register!$I17="Monthly",IF(AND(K$6&lt;=Register!$H17,K$7&gt;=Register!$G17),Register!$F17/Register!$K17,0),TRUE(),0))</f>
        <v>0</v>
      </c>
      <c r="L17" s="21" t="n">
        <f aca="false">IF(OR(N(Register!$F17)=0,Register!$J17&lt;=0),0,_xlfn.IFS(Register!$I17="Daily",Register!$F17*MAX(0,MIN(Register!$H17,L$7)-MAX(Register!$G17,L$6)+1)/Register!$J17,Register!$I17="Monthly",IF(AND(L$6&lt;=Register!$H17,L$7&gt;=Register!$G17),Register!$F17/Register!$K17,0),TRUE(),0))</f>
        <v>0</v>
      </c>
      <c r="M17" s="21" t="n">
        <f aca="false">IF(OR(N(Register!$F17)=0,Register!$J17&lt;=0),0,_xlfn.IFS(Register!$I17="Daily",Register!$F17*MAX(0,MIN(Register!$H17,M$7)-MAX(Register!$G17,M$6)+1)/Register!$J17,Register!$I17="Monthly",IF(AND(M$6&lt;=Register!$H17,M$7&gt;=Register!$G17),Register!$F17/Register!$K17,0),TRUE(),0))</f>
        <v>0</v>
      </c>
      <c r="N17" s="21" t="n">
        <f aca="false">IF(OR(N(Register!$F17)=0,Register!$J17&lt;=0),0,_xlfn.IFS(Register!$I17="Daily",Register!$F17*MAX(0,MIN(Register!$H17,N$7)-MAX(Register!$G17,N$6)+1)/Register!$J17,Register!$I17="Monthly",IF(AND(N$6&lt;=Register!$H17,N$7&gt;=Register!$G17),Register!$F17/Register!$K17,0),TRUE(),0))</f>
        <v>0</v>
      </c>
      <c r="O17" s="21" t="n">
        <f aca="false">IF(OR(N(Register!$F17)=0,Register!$J17&lt;=0),0,_xlfn.IFS(Register!$I17="Daily",Register!$F17*MAX(0,MIN(Register!$H17,O$7)-MAX(Register!$G17,O$6)+1)/Register!$J17,Register!$I17="Monthly",IF(AND(O$6&lt;=Register!$H17,O$7&gt;=Register!$G17),Register!$F17/Register!$K17,0),TRUE(),0))</f>
        <v>0</v>
      </c>
      <c r="P17" s="26" t="n">
        <f aca="false">SUM(D17:O17)</f>
        <v>0</v>
      </c>
    </row>
    <row r="18" customFormat="false" ht="15" hidden="false" customHeight="false" outlineLevel="0" collapsed="false">
      <c r="A18" s="11" t="str">
        <f aca="false">IF(Register!A18="","",Register!A18)</f>
        <v/>
      </c>
      <c r="B18" s="11" t="str">
        <f aca="false">IF(Register!C18="","",Register!C18)</f>
        <v/>
      </c>
      <c r="C18" s="11" t="str">
        <f aca="false">IF(Register!D18="","",Register!D18)</f>
        <v/>
      </c>
      <c r="D18" s="21" t="n">
        <f aca="false">IF(OR(N(Register!$F18)=0,Register!$J18&lt;=0),0,_xlfn.IFS(Register!$I18="Daily",Register!$F18*MAX(0,MIN(Register!$H18,D$7)-MAX(Register!$G18,D$6)+1)/Register!$J18,Register!$I18="Monthly",IF(AND(D$6&lt;=Register!$H18,D$7&gt;=Register!$G18),Register!$F18/Register!$K18,0),TRUE(),0))</f>
        <v>0</v>
      </c>
      <c r="E18" s="21" t="n">
        <f aca="false">IF(OR(N(Register!$F18)=0,Register!$J18&lt;=0),0,_xlfn.IFS(Register!$I18="Daily",Register!$F18*MAX(0,MIN(Register!$H18,E$7)-MAX(Register!$G18,E$6)+1)/Register!$J18,Register!$I18="Monthly",IF(AND(E$6&lt;=Register!$H18,E$7&gt;=Register!$G18),Register!$F18/Register!$K18,0),TRUE(),0))</f>
        <v>0</v>
      </c>
      <c r="F18" s="21" t="n">
        <f aca="false">IF(OR(N(Register!$F18)=0,Register!$J18&lt;=0),0,_xlfn.IFS(Register!$I18="Daily",Register!$F18*MAX(0,MIN(Register!$H18,F$7)-MAX(Register!$G18,F$6)+1)/Register!$J18,Register!$I18="Monthly",IF(AND(F$6&lt;=Register!$H18,F$7&gt;=Register!$G18),Register!$F18/Register!$K18,0),TRUE(),0))</f>
        <v>0</v>
      </c>
      <c r="G18" s="21" t="n">
        <f aca="false">IF(OR(N(Register!$F18)=0,Register!$J18&lt;=0),0,_xlfn.IFS(Register!$I18="Daily",Register!$F18*MAX(0,MIN(Register!$H18,G$7)-MAX(Register!$G18,G$6)+1)/Register!$J18,Register!$I18="Monthly",IF(AND(G$6&lt;=Register!$H18,G$7&gt;=Register!$G18),Register!$F18/Register!$K18,0),TRUE(),0))</f>
        <v>0</v>
      </c>
      <c r="H18" s="21" t="n">
        <f aca="false">IF(OR(N(Register!$F18)=0,Register!$J18&lt;=0),0,_xlfn.IFS(Register!$I18="Daily",Register!$F18*MAX(0,MIN(Register!$H18,H$7)-MAX(Register!$G18,H$6)+1)/Register!$J18,Register!$I18="Monthly",IF(AND(H$6&lt;=Register!$H18,H$7&gt;=Register!$G18),Register!$F18/Register!$K18,0),TRUE(),0))</f>
        <v>0</v>
      </c>
      <c r="I18" s="21" t="n">
        <f aca="false">IF(OR(N(Register!$F18)=0,Register!$J18&lt;=0),0,_xlfn.IFS(Register!$I18="Daily",Register!$F18*MAX(0,MIN(Register!$H18,I$7)-MAX(Register!$G18,I$6)+1)/Register!$J18,Register!$I18="Monthly",IF(AND(I$6&lt;=Register!$H18,I$7&gt;=Register!$G18),Register!$F18/Register!$K18,0),TRUE(),0))</f>
        <v>0</v>
      </c>
      <c r="J18" s="21" t="n">
        <f aca="false">IF(OR(N(Register!$F18)=0,Register!$J18&lt;=0),0,_xlfn.IFS(Register!$I18="Daily",Register!$F18*MAX(0,MIN(Register!$H18,J$7)-MAX(Register!$G18,J$6)+1)/Register!$J18,Register!$I18="Monthly",IF(AND(J$6&lt;=Register!$H18,J$7&gt;=Register!$G18),Register!$F18/Register!$K18,0),TRUE(),0))</f>
        <v>0</v>
      </c>
      <c r="K18" s="21" t="n">
        <f aca="false">IF(OR(N(Register!$F18)=0,Register!$J18&lt;=0),0,_xlfn.IFS(Register!$I18="Daily",Register!$F18*MAX(0,MIN(Register!$H18,K$7)-MAX(Register!$G18,K$6)+1)/Register!$J18,Register!$I18="Monthly",IF(AND(K$6&lt;=Register!$H18,K$7&gt;=Register!$G18),Register!$F18/Register!$K18,0),TRUE(),0))</f>
        <v>0</v>
      </c>
      <c r="L18" s="21" t="n">
        <f aca="false">IF(OR(N(Register!$F18)=0,Register!$J18&lt;=0),0,_xlfn.IFS(Register!$I18="Daily",Register!$F18*MAX(0,MIN(Register!$H18,L$7)-MAX(Register!$G18,L$6)+1)/Register!$J18,Register!$I18="Monthly",IF(AND(L$6&lt;=Register!$H18,L$7&gt;=Register!$G18),Register!$F18/Register!$K18,0),TRUE(),0))</f>
        <v>0</v>
      </c>
      <c r="M18" s="21" t="n">
        <f aca="false">IF(OR(N(Register!$F18)=0,Register!$J18&lt;=0),0,_xlfn.IFS(Register!$I18="Daily",Register!$F18*MAX(0,MIN(Register!$H18,M$7)-MAX(Register!$G18,M$6)+1)/Register!$J18,Register!$I18="Monthly",IF(AND(M$6&lt;=Register!$H18,M$7&gt;=Register!$G18),Register!$F18/Register!$K18,0),TRUE(),0))</f>
        <v>0</v>
      </c>
      <c r="N18" s="21" t="n">
        <f aca="false">IF(OR(N(Register!$F18)=0,Register!$J18&lt;=0),0,_xlfn.IFS(Register!$I18="Daily",Register!$F18*MAX(0,MIN(Register!$H18,N$7)-MAX(Register!$G18,N$6)+1)/Register!$J18,Register!$I18="Monthly",IF(AND(N$6&lt;=Register!$H18,N$7&gt;=Register!$G18),Register!$F18/Register!$K18,0),TRUE(),0))</f>
        <v>0</v>
      </c>
      <c r="O18" s="21" t="n">
        <f aca="false">IF(OR(N(Register!$F18)=0,Register!$J18&lt;=0),0,_xlfn.IFS(Register!$I18="Daily",Register!$F18*MAX(0,MIN(Register!$H18,O$7)-MAX(Register!$G18,O$6)+1)/Register!$J18,Register!$I18="Monthly",IF(AND(O$6&lt;=Register!$H18,O$7&gt;=Register!$G18),Register!$F18/Register!$K18,0),TRUE(),0))</f>
        <v>0</v>
      </c>
      <c r="P18" s="26" t="n">
        <f aca="false">SUM(D18:O18)</f>
        <v>0</v>
      </c>
    </row>
    <row r="19" customFormat="false" ht="15" hidden="false" customHeight="false" outlineLevel="0" collapsed="false">
      <c r="A19" s="11" t="str">
        <f aca="false">IF(Register!A19="","",Register!A19)</f>
        <v/>
      </c>
      <c r="B19" s="11" t="str">
        <f aca="false">IF(Register!C19="","",Register!C19)</f>
        <v/>
      </c>
      <c r="C19" s="11" t="str">
        <f aca="false">IF(Register!D19="","",Register!D19)</f>
        <v/>
      </c>
      <c r="D19" s="21" t="n">
        <f aca="false">IF(OR(N(Register!$F19)=0,Register!$J19&lt;=0),0,_xlfn.IFS(Register!$I19="Daily",Register!$F19*MAX(0,MIN(Register!$H19,D$7)-MAX(Register!$G19,D$6)+1)/Register!$J19,Register!$I19="Monthly",IF(AND(D$6&lt;=Register!$H19,D$7&gt;=Register!$G19),Register!$F19/Register!$K19,0),TRUE(),0))</f>
        <v>0</v>
      </c>
      <c r="E19" s="21" t="n">
        <f aca="false">IF(OR(N(Register!$F19)=0,Register!$J19&lt;=0),0,_xlfn.IFS(Register!$I19="Daily",Register!$F19*MAX(0,MIN(Register!$H19,E$7)-MAX(Register!$G19,E$6)+1)/Register!$J19,Register!$I19="Monthly",IF(AND(E$6&lt;=Register!$H19,E$7&gt;=Register!$G19),Register!$F19/Register!$K19,0),TRUE(),0))</f>
        <v>0</v>
      </c>
      <c r="F19" s="21" t="n">
        <f aca="false">IF(OR(N(Register!$F19)=0,Register!$J19&lt;=0),0,_xlfn.IFS(Register!$I19="Daily",Register!$F19*MAX(0,MIN(Register!$H19,F$7)-MAX(Register!$G19,F$6)+1)/Register!$J19,Register!$I19="Monthly",IF(AND(F$6&lt;=Register!$H19,F$7&gt;=Register!$G19),Register!$F19/Register!$K19,0),TRUE(),0))</f>
        <v>0</v>
      </c>
      <c r="G19" s="21" t="n">
        <f aca="false">IF(OR(N(Register!$F19)=0,Register!$J19&lt;=0),0,_xlfn.IFS(Register!$I19="Daily",Register!$F19*MAX(0,MIN(Register!$H19,G$7)-MAX(Register!$G19,G$6)+1)/Register!$J19,Register!$I19="Monthly",IF(AND(G$6&lt;=Register!$H19,G$7&gt;=Register!$G19),Register!$F19/Register!$K19,0),TRUE(),0))</f>
        <v>0</v>
      </c>
      <c r="H19" s="21" t="n">
        <f aca="false">IF(OR(N(Register!$F19)=0,Register!$J19&lt;=0),0,_xlfn.IFS(Register!$I19="Daily",Register!$F19*MAX(0,MIN(Register!$H19,H$7)-MAX(Register!$G19,H$6)+1)/Register!$J19,Register!$I19="Monthly",IF(AND(H$6&lt;=Register!$H19,H$7&gt;=Register!$G19),Register!$F19/Register!$K19,0),TRUE(),0))</f>
        <v>0</v>
      </c>
      <c r="I19" s="21" t="n">
        <f aca="false">IF(OR(N(Register!$F19)=0,Register!$J19&lt;=0),0,_xlfn.IFS(Register!$I19="Daily",Register!$F19*MAX(0,MIN(Register!$H19,I$7)-MAX(Register!$G19,I$6)+1)/Register!$J19,Register!$I19="Monthly",IF(AND(I$6&lt;=Register!$H19,I$7&gt;=Register!$G19),Register!$F19/Register!$K19,0),TRUE(),0))</f>
        <v>0</v>
      </c>
      <c r="J19" s="21" t="n">
        <f aca="false">IF(OR(N(Register!$F19)=0,Register!$J19&lt;=0),0,_xlfn.IFS(Register!$I19="Daily",Register!$F19*MAX(0,MIN(Register!$H19,J$7)-MAX(Register!$G19,J$6)+1)/Register!$J19,Register!$I19="Monthly",IF(AND(J$6&lt;=Register!$H19,J$7&gt;=Register!$G19),Register!$F19/Register!$K19,0),TRUE(),0))</f>
        <v>0</v>
      </c>
      <c r="K19" s="21" t="n">
        <f aca="false">IF(OR(N(Register!$F19)=0,Register!$J19&lt;=0),0,_xlfn.IFS(Register!$I19="Daily",Register!$F19*MAX(0,MIN(Register!$H19,K$7)-MAX(Register!$G19,K$6)+1)/Register!$J19,Register!$I19="Monthly",IF(AND(K$6&lt;=Register!$H19,K$7&gt;=Register!$G19),Register!$F19/Register!$K19,0),TRUE(),0))</f>
        <v>0</v>
      </c>
      <c r="L19" s="21" t="n">
        <f aca="false">IF(OR(N(Register!$F19)=0,Register!$J19&lt;=0),0,_xlfn.IFS(Register!$I19="Daily",Register!$F19*MAX(0,MIN(Register!$H19,L$7)-MAX(Register!$G19,L$6)+1)/Register!$J19,Register!$I19="Monthly",IF(AND(L$6&lt;=Register!$H19,L$7&gt;=Register!$G19),Register!$F19/Register!$K19,0),TRUE(),0))</f>
        <v>0</v>
      </c>
      <c r="M19" s="21" t="n">
        <f aca="false">IF(OR(N(Register!$F19)=0,Register!$J19&lt;=0),0,_xlfn.IFS(Register!$I19="Daily",Register!$F19*MAX(0,MIN(Register!$H19,M$7)-MAX(Register!$G19,M$6)+1)/Register!$J19,Register!$I19="Monthly",IF(AND(M$6&lt;=Register!$H19,M$7&gt;=Register!$G19),Register!$F19/Register!$K19,0),TRUE(),0))</f>
        <v>0</v>
      </c>
      <c r="N19" s="21" t="n">
        <f aca="false">IF(OR(N(Register!$F19)=0,Register!$J19&lt;=0),0,_xlfn.IFS(Register!$I19="Daily",Register!$F19*MAX(0,MIN(Register!$H19,N$7)-MAX(Register!$G19,N$6)+1)/Register!$J19,Register!$I19="Monthly",IF(AND(N$6&lt;=Register!$H19,N$7&gt;=Register!$G19),Register!$F19/Register!$K19,0),TRUE(),0))</f>
        <v>0</v>
      </c>
      <c r="O19" s="21" t="n">
        <f aca="false">IF(OR(N(Register!$F19)=0,Register!$J19&lt;=0),0,_xlfn.IFS(Register!$I19="Daily",Register!$F19*MAX(0,MIN(Register!$H19,O$7)-MAX(Register!$G19,O$6)+1)/Register!$J19,Register!$I19="Monthly",IF(AND(O$6&lt;=Register!$H19,O$7&gt;=Register!$G19),Register!$F19/Register!$K19,0),TRUE(),0))</f>
        <v>0</v>
      </c>
      <c r="P19" s="26" t="n">
        <f aca="false">SUM(D19:O19)</f>
        <v>0</v>
      </c>
    </row>
    <row r="20" customFormat="false" ht="15" hidden="false" customHeight="false" outlineLevel="0" collapsed="false">
      <c r="A20" s="11" t="str">
        <f aca="false">IF(Register!A20="","",Register!A20)</f>
        <v/>
      </c>
      <c r="B20" s="11" t="str">
        <f aca="false">IF(Register!C20="","",Register!C20)</f>
        <v/>
      </c>
      <c r="C20" s="11" t="str">
        <f aca="false">IF(Register!D20="","",Register!D20)</f>
        <v/>
      </c>
      <c r="D20" s="21" t="n">
        <f aca="false">IF(OR(N(Register!$F20)=0,Register!$J20&lt;=0),0,_xlfn.IFS(Register!$I20="Daily",Register!$F20*MAX(0,MIN(Register!$H20,D$7)-MAX(Register!$G20,D$6)+1)/Register!$J20,Register!$I20="Monthly",IF(AND(D$6&lt;=Register!$H20,D$7&gt;=Register!$G20),Register!$F20/Register!$K20,0),TRUE(),0))</f>
        <v>0</v>
      </c>
      <c r="E20" s="21" t="n">
        <f aca="false">IF(OR(N(Register!$F20)=0,Register!$J20&lt;=0),0,_xlfn.IFS(Register!$I20="Daily",Register!$F20*MAX(0,MIN(Register!$H20,E$7)-MAX(Register!$G20,E$6)+1)/Register!$J20,Register!$I20="Monthly",IF(AND(E$6&lt;=Register!$H20,E$7&gt;=Register!$G20),Register!$F20/Register!$K20,0),TRUE(),0))</f>
        <v>0</v>
      </c>
      <c r="F20" s="21" t="n">
        <f aca="false">IF(OR(N(Register!$F20)=0,Register!$J20&lt;=0),0,_xlfn.IFS(Register!$I20="Daily",Register!$F20*MAX(0,MIN(Register!$H20,F$7)-MAX(Register!$G20,F$6)+1)/Register!$J20,Register!$I20="Monthly",IF(AND(F$6&lt;=Register!$H20,F$7&gt;=Register!$G20),Register!$F20/Register!$K20,0),TRUE(),0))</f>
        <v>0</v>
      </c>
      <c r="G20" s="21" t="n">
        <f aca="false">IF(OR(N(Register!$F20)=0,Register!$J20&lt;=0),0,_xlfn.IFS(Register!$I20="Daily",Register!$F20*MAX(0,MIN(Register!$H20,G$7)-MAX(Register!$G20,G$6)+1)/Register!$J20,Register!$I20="Monthly",IF(AND(G$6&lt;=Register!$H20,G$7&gt;=Register!$G20),Register!$F20/Register!$K20,0),TRUE(),0))</f>
        <v>0</v>
      </c>
      <c r="H20" s="21" t="n">
        <f aca="false">IF(OR(N(Register!$F20)=0,Register!$J20&lt;=0),0,_xlfn.IFS(Register!$I20="Daily",Register!$F20*MAX(0,MIN(Register!$H20,H$7)-MAX(Register!$G20,H$6)+1)/Register!$J20,Register!$I20="Monthly",IF(AND(H$6&lt;=Register!$H20,H$7&gt;=Register!$G20),Register!$F20/Register!$K20,0),TRUE(),0))</f>
        <v>0</v>
      </c>
      <c r="I20" s="21" t="n">
        <f aca="false">IF(OR(N(Register!$F20)=0,Register!$J20&lt;=0),0,_xlfn.IFS(Register!$I20="Daily",Register!$F20*MAX(0,MIN(Register!$H20,I$7)-MAX(Register!$G20,I$6)+1)/Register!$J20,Register!$I20="Monthly",IF(AND(I$6&lt;=Register!$H20,I$7&gt;=Register!$G20),Register!$F20/Register!$K20,0),TRUE(),0))</f>
        <v>0</v>
      </c>
      <c r="J20" s="21" t="n">
        <f aca="false">IF(OR(N(Register!$F20)=0,Register!$J20&lt;=0),0,_xlfn.IFS(Register!$I20="Daily",Register!$F20*MAX(0,MIN(Register!$H20,J$7)-MAX(Register!$G20,J$6)+1)/Register!$J20,Register!$I20="Monthly",IF(AND(J$6&lt;=Register!$H20,J$7&gt;=Register!$G20),Register!$F20/Register!$K20,0),TRUE(),0))</f>
        <v>0</v>
      </c>
      <c r="K20" s="21" t="n">
        <f aca="false">IF(OR(N(Register!$F20)=0,Register!$J20&lt;=0),0,_xlfn.IFS(Register!$I20="Daily",Register!$F20*MAX(0,MIN(Register!$H20,K$7)-MAX(Register!$G20,K$6)+1)/Register!$J20,Register!$I20="Monthly",IF(AND(K$6&lt;=Register!$H20,K$7&gt;=Register!$G20),Register!$F20/Register!$K20,0),TRUE(),0))</f>
        <v>0</v>
      </c>
      <c r="L20" s="21" t="n">
        <f aca="false">IF(OR(N(Register!$F20)=0,Register!$J20&lt;=0),0,_xlfn.IFS(Register!$I20="Daily",Register!$F20*MAX(0,MIN(Register!$H20,L$7)-MAX(Register!$G20,L$6)+1)/Register!$J20,Register!$I20="Monthly",IF(AND(L$6&lt;=Register!$H20,L$7&gt;=Register!$G20),Register!$F20/Register!$K20,0),TRUE(),0))</f>
        <v>0</v>
      </c>
      <c r="M20" s="21" t="n">
        <f aca="false">IF(OR(N(Register!$F20)=0,Register!$J20&lt;=0),0,_xlfn.IFS(Register!$I20="Daily",Register!$F20*MAX(0,MIN(Register!$H20,M$7)-MAX(Register!$G20,M$6)+1)/Register!$J20,Register!$I20="Monthly",IF(AND(M$6&lt;=Register!$H20,M$7&gt;=Register!$G20),Register!$F20/Register!$K20,0),TRUE(),0))</f>
        <v>0</v>
      </c>
      <c r="N20" s="21" t="n">
        <f aca="false">IF(OR(N(Register!$F20)=0,Register!$J20&lt;=0),0,_xlfn.IFS(Register!$I20="Daily",Register!$F20*MAX(0,MIN(Register!$H20,N$7)-MAX(Register!$G20,N$6)+1)/Register!$J20,Register!$I20="Monthly",IF(AND(N$6&lt;=Register!$H20,N$7&gt;=Register!$G20),Register!$F20/Register!$K20,0),TRUE(),0))</f>
        <v>0</v>
      </c>
      <c r="O20" s="21" t="n">
        <f aca="false">IF(OR(N(Register!$F20)=0,Register!$J20&lt;=0),0,_xlfn.IFS(Register!$I20="Daily",Register!$F20*MAX(0,MIN(Register!$H20,O$7)-MAX(Register!$G20,O$6)+1)/Register!$J20,Register!$I20="Monthly",IF(AND(O$6&lt;=Register!$H20,O$7&gt;=Register!$G20),Register!$F20/Register!$K20,0),TRUE(),0))</f>
        <v>0</v>
      </c>
      <c r="P20" s="26" t="n">
        <f aca="false">SUM(D20:O20)</f>
        <v>0</v>
      </c>
    </row>
    <row r="21" customFormat="false" ht="15" hidden="false" customHeight="false" outlineLevel="0" collapsed="false">
      <c r="A21" s="11" t="str">
        <f aca="false">IF(Register!A21="","",Register!A21)</f>
        <v/>
      </c>
      <c r="B21" s="11" t="str">
        <f aca="false">IF(Register!C21="","",Register!C21)</f>
        <v/>
      </c>
      <c r="C21" s="11" t="str">
        <f aca="false">IF(Register!D21="","",Register!D21)</f>
        <v/>
      </c>
      <c r="D21" s="21" t="n">
        <f aca="false">IF(OR(N(Register!$F21)=0,Register!$J21&lt;=0),0,_xlfn.IFS(Register!$I21="Daily",Register!$F21*MAX(0,MIN(Register!$H21,D$7)-MAX(Register!$G21,D$6)+1)/Register!$J21,Register!$I21="Monthly",IF(AND(D$6&lt;=Register!$H21,D$7&gt;=Register!$G21),Register!$F21/Register!$K21,0),TRUE(),0))</f>
        <v>0</v>
      </c>
      <c r="E21" s="21" t="n">
        <f aca="false">IF(OR(N(Register!$F21)=0,Register!$J21&lt;=0),0,_xlfn.IFS(Register!$I21="Daily",Register!$F21*MAX(0,MIN(Register!$H21,E$7)-MAX(Register!$G21,E$6)+1)/Register!$J21,Register!$I21="Monthly",IF(AND(E$6&lt;=Register!$H21,E$7&gt;=Register!$G21),Register!$F21/Register!$K21,0),TRUE(),0))</f>
        <v>0</v>
      </c>
      <c r="F21" s="21" t="n">
        <f aca="false">IF(OR(N(Register!$F21)=0,Register!$J21&lt;=0),0,_xlfn.IFS(Register!$I21="Daily",Register!$F21*MAX(0,MIN(Register!$H21,F$7)-MAX(Register!$G21,F$6)+1)/Register!$J21,Register!$I21="Monthly",IF(AND(F$6&lt;=Register!$H21,F$7&gt;=Register!$G21),Register!$F21/Register!$K21,0),TRUE(),0))</f>
        <v>0</v>
      </c>
      <c r="G21" s="21" t="n">
        <f aca="false">IF(OR(N(Register!$F21)=0,Register!$J21&lt;=0),0,_xlfn.IFS(Register!$I21="Daily",Register!$F21*MAX(0,MIN(Register!$H21,G$7)-MAX(Register!$G21,G$6)+1)/Register!$J21,Register!$I21="Monthly",IF(AND(G$6&lt;=Register!$H21,G$7&gt;=Register!$G21),Register!$F21/Register!$K21,0),TRUE(),0))</f>
        <v>0</v>
      </c>
      <c r="H21" s="21" t="n">
        <f aca="false">IF(OR(N(Register!$F21)=0,Register!$J21&lt;=0),0,_xlfn.IFS(Register!$I21="Daily",Register!$F21*MAX(0,MIN(Register!$H21,H$7)-MAX(Register!$G21,H$6)+1)/Register!$J21,Register!$I21="Monthly",IF(AND(H$6&lt;=Register!$H21,H$7&gt;=Register!$G21),Register!$F21/Register!$K21,0),TRUE(),0))</f>
        <v>0</v>
      </c>
      <c r="I21" s="21" t="n">
        <f aca="false">IF(OR(N(Register!$F21)=0,Register!$J21&lt;=0),0,_xlfn.IFS(Register!$I21="Daily",Register!$F21*MAX(0,MIN(Register!$H21,I$7)-MAX(Register!$G21,I$6)+1)/Register!$J21,Register!$I21="Monthly",IF(AND(I$6&lt;=Register!$H21,I$7&gt;=Register!$G21),Register!$F21/Register!$K21,0),TRUE(),0))</f>
        <v>0</v>
      </c>
      <c r="J21" s="21" t="n">
        <f aca="false">IF(OR(N(Register!$F21)=0,Register!$J21&lt;=0),0,_xlfn.IFS(Register!$I21="Daily",Register!$F21*MAX(0,MIN(Register!$H21,J$7)-MAX(Register!$G21,J$6)+1)/Register!$J21,Register!$I21="Monthly",IF(AND(J$6&lt;=Register!$H21,J$7&gt;=Register!$G21),Register!$F21/Register!$K21,0),TRUE(),0))</f>
        <v>0</v>
      </c>
      <c r="K21" s="21" t="n">
        <f aca="false">IF(OR(N(Register!$F21)=0,Register!$J21&lt;=0),0,_xlfn.IFS(Register!$I21="Daily",Register!$F21*MAX(0,MIN(Register!$H21,K$7)-MAX(Register!$G21,K$6)+1)/Register!$J21,Register!$I21="Monthly",IF(AND(K$6&lt;=Register!$H21,K$7&gt;=Register!$G21),Register!$F21/Register!$K21,0),TRUE(),0))</f>
        <v>0</v>
      </c>
      <c r="L21" s="21" t="n">
        <f aca="false">IF(OR(N(Register!$F21)=0,Register!$J21&lt;=0),0,_xlfn.IFS(Register!$I21="Daily",Register!$F21*MAX(0,MIN(Register!$H21,L$7)-MAX(Register!$G21,L$6)+1)/Register!$J21,Register!$I21="Monthly",IF(AND(L$6&lt;=Register!$H21,L$7&gt;=Register!$G21),Register!$F21/Register!$K21,0),TRUE(),0))</f>
        <v>0</v>
      </c>
      <c r="M21" s="21" t="n">
        <f aca="false">IF(OR(N(Register!$F21)=0,Register!$J21&lt;=0),0,_xlfn.IFS(Register!$I21="Daily",Register!$F21*MAX(0,MIN(Register!$H21,M$7)-MAX(Register!$G21,M$6)+1)/Register!$J21,Register!$I21="Monthly",IF(AND(M$6&lt;=Register!$H21,M$7&gt;=Register!$G21),Register!$F21/Register!$K21,0),TRUE(),0))</f>
        <v>0</v>
      </c>
      <c r="N21" s="21" t="n">
        <f aca="false">IF(OR(N(Register!$F21)=0,Register!$J21&lt;=0),0,_xlfn.IFS(Register!$I21="Daily",Register!$F21*MAX(0,MIN(Register!$H21,N$7)-MAX(Register!$G21,N$6)+1)/Register!$J21,Register!$I21="Monthly",IF(AND(N$6&lt;=Register!$H21,N$7&gt;=Register!$G21),Register!$F21/Register!$K21,0),TRUE(),0))</f>
        <v>0</v>
      </c>
      <c r="O21" s="21" t="n">
        <f aca="false">IF(OR(N(Register!$F21)=0,Register!$J21&lt;=0),0,_xlfn.IFS(Register!$I21="Daily",Register!$F21*MAX(0,MIN(Register!$H21,O$7)-MAX(Register!$G21,O$6)+1)/Register!$J21,Register!$I21="Monthly",IF(AND(O$6&lt;=Register!$H21,O$7&gt;=Register!$G21),Register!$F21/Register!$K21,0),TRUE(),0))</f>
        <v>0</v>
      </c>
      <c r="P21" s="26" t="n">
        <f aca="false">SUM(D21:O21)</f>
        <v>0</v>
      </c>
    </row>
    <row r="22" customFormat="false" ht="15" hidden="false" customHeight="false" outlineLevel="0" collapsed="false">
      <c r="A22" s="11" t="str">
        <f aca="false">IF(Register!A22="","",Register!A22)</f>
        <v/>
      </c>
      <c r="B22" s="11" t="str">
        <f aca="false">IF(Register!C22="","",Register!C22)</f>
        <v/>
      </c>
      <c r="C22" s="11" t="str">
        <f aca="false">IF(Register!D22="","",Register!D22)</f>
        <v/>
      </c>
      <c r="D22" s="21" t="n">
        <f aca="false">IF(OR(N(Register!$F22)=0,Register!$J22&lt;=0),0,_xlfn.IFS(Register!$I22="Daily",Register!$F22*MAX(0,MIN(Register!$H22,D$7)-MAX(Register!$G22,D$6)+1)/Register!$J22,Register!$I22="Monthly",IF(AND(D$6&lt;=Register!$H22,D$7&gt;=Register!$G22),Register!$F22/Register!$K22,0),TRUE(),0))</f>
        <v>0</v>
      </c>
      <c r="E22" s="21" t="n">
        <f aca="false">IF(OR(N(Register!$F22)=0,Register!$J22&lt;=0),0,_xlfn.IFS(Register!$I22="Daily",Register!$F22*MAX(0,MIN(Register!$H22,E$7)-MAX(Register!$G22,E$6)+1)/Register!$J22,Register!$I22="Monthly",IF(AND(E$6&lt;=Register!$H22,E$7&gt;=Register!$G22),Register!$F22/Register!$K22,0),TRUE(),0))</f>
        <v>0</v>
      </c>
      <c r="F22" s="21" t="n">
        <f aca="false">IF(OR(N(Register!$F22)=0,Register!$J22&lt;=0),0,_xlfn.IFS(Register!$I22="Daily",Register!$F22*MAX(0,MIN(Register!$H22,F$7)-MAX(Register!$G22,F$6)+1)/Register!$J22,Register!$I22="Monthly",IF(AND(F$6&lt;=Register!$H22,F$7&gt;=Register!$G22),Register!$F22/Register!$K22,0),TRUE(),0))</f>
        <v>0</v>
      </c>
      <c r="G22" s="21" t="n">
        <f aca="false">IF(OR(N(Register!$F22)=0,Register!$J22&lt;=0),0,_xlfn.IFS(Register!$I22="Daily",Register!$F22*MAX(0,MIN(Register!$H22,G$7)-MAX(Register!$G22,G$6)+1)/Register!$J22,Register!$I22="Monthly",IF(AND(G$6&lt;=Register!$H22,G$7&gt;=Register!$G22),Register!$F22/Register!$K22,0),TRUE(),0))</f>
        <v>0</v>
      </c>
      <c r="H22" s="21" t="n">
        <f aca="false">IF(OR(N(Register!$F22)=0,Register!$J22&lt;=0),0,_xlfn.IFS(Register!$I22="Daily",Register!$F22*MAX(0,MIN(Register!$H22,H$7)-MAX(Register!$G22,H$6)+1)/Register!$J22,Register!$I22="Monthly",IF(AND(H$6&lt;=Register!$H22,H$7&gt;=Register!$G22),Register!$F22/Register!$K22,0),TRUE(),0))</f>
        <v>0</v>
      </c>
      <c r="I22" s="21" t="n">
        <f aca="false">IF(OR(N(Register!$F22)=0,Register!$J22&lt;=0),0,_xlfn.IFS(Register!$I22="Daily",Register!$F22*MAX(0,MIN(Register!$H22,I$7)-MAX(Register!$G22,I$6)+1)/Register!$J22,Register!$I22="Monthly",IF(AND(I$6&lt;=Register!$H22,I$7&gt;=Register!$G22),Register!$F22/Register!$K22,0),TRUE(),0))</f>
        <v>0</v>
      </c>
      <c r="J22" s="21" t="n">
        <f aca="false">IF(OR(N(Register!$F22)=0,Register!$J22&lt;=0),0,_xlfn.IFS(Register!$I22="Daily",Register!$F22*MAX(0,MIN(Register!$H22,J$7)-MAX(Register!$G22,J$6)+1)/Register!$J22,Register!$I22="Monthly",IF(AND(J$6&lt;=Register!$H22,J$7&gt;=Register!$G22),Register!$F22/Register!$K22,0),TRUE(),0))</f>
        <v>0</v>
      </c>
      <c r="K22" s="21" t="n">
        <f aca="false">IF(OR(N(Register!$F22)=0,Register!$J22&lt;=0),0,_xlfn.IFS(Register!$I22="Daily",Register!$F22*MAX(0,MIN(Register!$H22,K$7)-MAX(Register!$G22,K$6)+1)/Register!$J22,Register!$I22="Monthly",IF(AND(K$6&lt;=Register!$H22,K$7&gt;=Register!$G22),Register!$F22/Register!$K22,0),TRUE(),0))</f>
        <v>0</v>
      </c>
      <c r="L22" s="21" t="n">
        <f aca="false">IF(OR(N(Register!$F22)=0,Register!$J22&lt;=0),0,_xlfn.IFS(Register!$I22="Daily",Register!$F22*MAX(0,MIN(Register!$H22,L$7)-MAX(Register!$G22,L$6)+1)/Register!$J22,Register!$I22="Monthly",IF(AND(L$6&lt;=Register!$H22,L$7&gt;=Register!$G22),Register!$F22/Register!$K22,0),TRUE(),0))</f>
        <v>0</v>
      </c>
      <c r="M22" s="21" t="n">
        <f aca="false">IF(OR(N(Register!$F22)=0,Register!$J22&lt;=0),0,_xlfn.IFS(Register!$I22="Daily",Register!$F22*MAX(0,MIN(Register!$H22,M$7)-MAX(Register!$G22,M$6)+1)/Register!$J22,Register!$I22="Monthly",IF(AND(M$6&lt;=Register!$H22,M$7&gt;=Register!$G22),Register!$F22/Register!$K22,0),TRUE(),0))</f>
        <v>0</v>
      </c>
      <c r="N22" s="21" t="n">
        <f aca="false">IF(OR(N(Register!$F22)=0,Register!$J22&lt;=0),0,_xlfn.IFS(Register!$I22="Daily",Register!$F22*MAX(0,MIN(Register!$H22,N$7)-MAX(Register!$G22,N$6)+1)/Register!$J22,Register!$I22="Monthly",IF(AND(N$6&lt;=Register!$H22,N$7&gt;=Register!$G22),Register!$F22/Register!$K22,0),TRUE(),0))</f>
        <v>0</v>
      </c>
      <c r="O22" s="21" t="n">
        <f aca="false">IF(OR(N(Register!$F22)=0,Register!$J22&lt;=0),0,_xlfn.IFS(Register!$I22="Daily",Register!$F22*MAX(0,MIN(Register!$H22,O$7)-MAX(Register!$G22,O$6)+1)/Register!$J22,Register!$I22="Monthly",IF(AND(O$6&lt;=Register!$H22,O$7&gt;=Register!$G22),Register!$F22/Register!$K22,0),TRUE(),0))</f>
        <v>0</v>
      </c>
      <c r="P22" s="26" t="n">
        <f aca="false">SUM(D22:O22)</f>
        <v>0</v>
      </c>
    </row>
    <row r="23" customFormat="false" ht="15" hidden="false" customHeight="false" outlineLevel="0" collapsed="false">
      <c r="A23" s="11" t="str">
        <f aca="false">IF(Register!A23="","",Register!A23)</f>
        <v/>
      </c>
      <c r="B23" s="11" t="str">
        <f aca="false">IF(Register!C23="","",Register!C23)</f>
        <v/>
      </c>
      <c r="C23" s="11" t="str">
        <f aca="false">IF(Register!D23="","",Register!D23)</f>
        <v/>
      </c>
      <c r="D23" s="21" t="n">
        <f aca="false">IF(OR(N(Register!$F23)=0,Register!$J23&lt;=0),0,_xlfn.IFS(Register!$I23="Daily",Register!$F23*MAX(0,MIN(Register!$H23,D$7)-MAX(Register!$G23,D$6)+1)/Register!$J23,Register!$I23="Monthly",IF(AND(D$6&lt;=Register!$H23,D$7&gt;=Register!$G23),Register!$F23/Register!$K23,0),TRUE(),0))</f>
        <v>0</v>
      </c>
      <c r="E23" s="21" t="n">
        <f aca="false">IF(OR(N(Register!$F23)=0,Register!$J23&lt;=0),0,_xlfn.IFS(Register!$I23="Daily",Register!$F23*MAX(0,MIN(Register!$H23,E$7)-MAX(Register!$G23,E$6)+1)/Register!$J23,Register!$I23="Monthly",IF(AND(E$6&lt;=Register!$H23,E$7&gt;=Register!$G23),Register!$F23/Register!$K23,0),TRUE(),0))</f>
        <v>0</v>
      </c>
      <c r="F23" s="21" t="n">
        <f aca="false">IF(OR(N(Register!$F23)=0,Register!$J23&lt;=0),0,_xlfn.IFS(Register!$I23="Daily",Register!$F23*MAX(0,MIN(Register!$H23,F$7)-MAX(Register!$G23,F$6)+1)/Register!$J23,Register!$I23="Monthly",IF(AND(F$6&lt;=Register!$H23,F$7&gt;=Register!$G23),Register!$F23/Register!$K23,0),TRUE(),0))</f>
        <v>0</v>
      </c>
      <c r="G23" s="21" t="n">
        <f aca="false">IF(OR(N(Register!$F23)=0,Register!$J23&lt;=0),0,_xlfn.IFS(Register!$I23="Daily",Register!$F23*MAX(0,MIN(Register!$H23,G$7)-MAX(Register!$G23,G$6)+1)/Register!$J23,Register!$I23="Monthly",IF(AND(G$6&lt;=Register!$H23,G$7&gt;=Register!$G23),Register!$F23/Register!$K23,0),TRUE(),0))</f>
        <v>0</v>
      </c>
      <c r="H23" s="21" t="n">
        <f aca="false">IF(OR(N(Register!$F23)=0,Register!$J23&lt;=0),0,_xlfn.IFS(Register!$I23="Daily",Register!$F23*MAX(0,MIN(Register!$H23,H$7)-MAX(Register!$G23,H$6)+1)/Register!$J23,Register!$I23="Monthly",IF(AND(H$6&lt;=Register!$H23,H$7&gt;=Register!$G23),Register!$F23/Register!$K23,0),TRUE(),0))</f>
        <v>0</v>
      </c>
      <c r="I23" s="21" t="n">
        <f aca="false">IF(OR(N(Register!$F23)=0,Register!$J23&lt;=0),0,_xlfn.IFS(Register!$I23="Daily",Register!$F23*MAX(0,MIN(Register!$H23,I$7)-MAX(Register!$G23,I$6)+1)/Register!$J23,Register!$I23="Monthly",IF(AND(I$6&lt;=Register!$H23,I$7&gt;=Register!$G23),Register!$F23/Register!$K23,0),TRUE(),0))</f>
        <v>0</v>
      </c>
      <c r="J23" s="21" t="n">
        <f aca="false">IF(OR(N(Register!$F23)=0,Register!$J23&lt;=0),0,_xlfn.IFS(Register!$I23="Daily",Register!$F23*MAX(0,MIN(Register!$H23,J$7)-MAX(Register!$G23,J$6)+1)/Register!$J23,Register!$I23="Monthly",IF(AND(J$6&lt;=Register!$H23,J$7&gt;=Register!$G23),Register!$F23/Register!$K23,0),TRUE(),0))</f>
        <v>0</v>
      </c>
      <c r="K23" s="21" t="n">
        <f aca="false">IF(OR(N(Register!$F23)=0,Register!$J23&lt;=0),0,_xlfn.IFS(Register!$I23="Daily",Register!$F23*MAX(0,MIN(Register!$H23,K$7)-MAX(Register!$G23,K$6)+1)/Register!$J23,Register!$I23="Monthly",IF(AND(K$6&lt;=Register!$H23,K$7&gt;=Register!$G23),Register!$F23/Register!$K23,0),TRUE(),0))</f>
        <v>0</v>
      </c>
      <c r="L23" s="21" t="n">
        <f aca="false">IF(OR(N(Register!$F23)=0,Register!$J23&lt;=0),0,_xlfn.IFS(Register!$I23="Daily",Register!$F23*MAX(0,MIN(Register!$H23,L$7)-MAX(Register!$G23,L$6)+1)/Register!$J23,Register!$I23="Monthly",IF(AND(L$6&lt;=Register!$H23,L$7&gt;=Register!$G23),Register!$F23/Register!$K23,0),TRUE(),0))</f>
        <v>0</v>
      </c>
      <c r="M23" s="21" t="n">
        <f aca="false">IF(OR(N(Register!$F23)=0,Register!$J23&lt;=0),0,_xlfn.IFS(Register!$I23="Daily",Register!$F23*MAX(0,MIN(Register!$H23,M$7)-MAX(Register!$G23,M$6)+1)/Register!$J23,Register!$I23="Monthly",IF(AND(M$6&lt;=Register!$H23,M$7&gt;=Register!$G23),Register!$F23/Register!$K23,0),TRUE(),0))</f>
        <v>0</v>
      </c>
      <c r="N23" s="21" t="n">
        <f aca="false">IF(OR(N(Register!$F23)=0,Register!$J23&lt;=0),0,_xlfn.IFS(Register!$I23="Daily",Register!$F23*MAX(0,MIN(Register!$H23,N$7)-MAX(Register!$G23,N$6)+1)/Register!$J23,Register!$I23="Monthly",IF(AND(N$6&lt;=Register!$H23,N$7&gt;=Register!$G23),Register!$F23/Register!$K23,0),TRUE(),0))</f>
        <v>0</v>
      </c>
      <c r="O23" s="21" t="n">
        <f aca="false">IF(OR(N(Register!$F23)=0,Register!$J23&lt;=0),0,_xlfn.IFS(Register!$I23="Daily",Register!$F23*MAX(0,MIN(Register!$H23,O$7)-MAX(Register!$G23,O$6)+1)/Register!$J23,Register!$I23="Monthly",IF(AND(O$6&lt;=Register!$H23,O$7&gt;=Register!$G23),Register!$F23/Register!$K23,0),TRUE(),0))</f>
        <v>0</v>
      </c>
      <c r="P23" s="26" t="n">
        <f aca="false">SUM(D23:O23)</f>
        <v>0</v>
      </c>
    </row>
    <row r="24" customFormat="false" ht="15" hidden="false" customHeight="false" outlineLevel="0" collapsed="false">
      <c r="A24" s="11" t="str">
        <f aca="false">IF(Register!A24="","",Register!A24)</f>
        <v/>
      </c>
      <c r="B24" s="11" t="str">
        <f aca="false">IF(Register!C24="","",Register!C24)</f>
        <v/>
      </c>
      <c r="C24" s="11" t="str">
        <f aca="false">IF(Register!D24="","",Register!D24)</f>
        <v/>
      </c>
      <c r="D24" s="21" t="n">
        <f aca="false">IF(OR(N(Register!$F24)=0,Register!$J24&lt;=0),0,_xlfn.IFS(Register!$I24="Daily",Register!$F24*MAX(0,MIN(Register!$H24,D$7)-MAX(Register!$G24,D$6)+1)/Register!$J24,Register!$I24="Monthly",IF(AND(D$6&lt;=Register!$H24,D$7&gt;=Register!$G24),Register!$F24/Register!$K24,0),TRUE(),0))</f>
        <v>0</v>
      </c>
      <c r="E24" s="21" t="n">
        <f aca="false">IF(OR(N(Register!$F24)=0,Register!$J24&lt;=0),0,_xlfn.IFS(Register!$I24="Daily",Register!$F24*MAX(0,MIN(Register!$H24,E$7)-MAX(Register!$G24,E$6)+1)/Register!$J24,Register!$I24="Monthly",IF(AND(E$6&lt;=Register!$H24,E$7&gt;=Register!$G24),Register!$F24/Register!$K24,0),TRUE(),0))</f>
        <v>0</v>
      </c>
      <c r="F24" s="21" t="n">
        <f aca="false">IF(OR(N(Register!$F24)=0,Register!$J24&lt;=0),0,_xlfn.IFS(Register!$I24="Daily",Register!$F24*MAX(0,MIN(Register!$H24,F$7)-MAX(Register!$G24,F$6)+1)/Register!$J24,Register!$I24="Monthly",IF(AND(F$6&lt;=Register!$H24,F$7&gt;=Register!$G24),Register!$F24/Register!$K24,0),TRUE(),0))</f>
        <v>0</v>
      </c>
      <c r="G24" s="21" t="n">
        <f aca="false">IF(OR(N(Register!$F24)=0,Register!$J24&lt;=0),0,_xlfn.IFS(Register!$I24="Daily",Register!$F24*MAX(0,MIN(Register!$H24,G$7)-MAX(Register!$G24,G$6)+1)/Register!$J24,Register!$I24="Monthly",IF(AND(G$6&lt;=Register!$H24,G$7&gt;=Register!$G24),Register!$F24/Register!$K24,0),TRUE(),0))</f>
        <v>0</v>
      </c>
      <c r="H24" s="21" t="n">
        <f aca="false">IF(OR(N(Register!$F24)=0,Register!$J24&lt;=0),0,_xlfn.IFS(Register!$I24="Daily",Register!$F24*MAX(0,MIN(Register!$H24,H$7)-MAX(Register!$G24,H$6)+1)/Register!$J24,Register!$I24="Monthly",IF(AND(H$6&lt;=Register!$H24,H$7&gt;=Register!$G24),Register!$F24/Register!$K24,0),TRUE(),0))</f>
        <v>0</v>
      </c>
      <c r="I24" s="21" t="n">
        <f aca="false">IF(OR(N(Register!$F24)=0,Register!$J24&lt;=0),0,_xlfn.IFS(Register!$I24="Daily",Register!$F24*MAX(0,MIN(Register!$H24,I$7)-MAX(Register!$G24,I$6)+1)/Register!$J24,Register!$I24="Monthly",IF(AND(I$6&lt;=Register!$H24,I$7&gt;=Register!$G24),Register!$F24/Register!$K24,0),TRUE(),0))</f>
        <v>0</v>
      </c>
      <c r="J24" s="21" t="n">
        <f aca="false">IF(OR(N(Register!$F24)=0,Register!$J24&lt;=0),0,_xlfn.IFS(Register!$I24="Daily",Register!$F24*MAX(0,MIN(Register!$H24,J$7)-MAX(Register!$G24,J$6)+1)/Register!$J24,Register!$I24="Monthly",IF(AND(J$6&lt;=Register!$H24,J$7&gt;=Register!$G24),Register!$F24/Register!$K24,0),TRUE(),0))</f>
        <v>0</v>
      </c>
      <c r="K24" s="21" t="n">
        <f aca="false">IF(OR(N(Register!$F24)=0,Register!$J24&lt;=0),0,_xlfn.IFS(Register!$I24="Daily",Register!$F24*MAX(0,MIN(Register!$H24,K$7)-MAX(Register!$G24,K$6)+1)/Register!$J24,Register!$I24="Monthly",IF(AND(K$6&lt;=Register!$H24,K$7&gt;=Register!$G24),Register!$F24/Register!$K24,0),TRUE(),0))</f>
        <v>0</v>
      </c>
      <c r="L24" s="21" t="n">
        <f aca="false">IF(OR(N(Register!$F24)=0,Register!$J24&lt;=0),0,_xlfn.IFS(Register!$I24="Daily",Register!$F24*MAX(0,MIN(Register!$H24,L$7)-MAX(Register!$G24,L$6)+1)/Register!$J24,Register!$I24="Monthly",IF(AND(L$6&lt;=Register!$H24,L$7&gt;=Register!$G24),Register!$F24/Register!$K24,0),TRUE(),0))</f>
        <v>0</v>
      </c>
      <c r="M24" s="21" t="n">
        <f aca="false">IF(OR(N(Register!$F24)=0,Register!$J24&lt;=0),0,_xlfn.IFS(Register!$I24="Daily",Register!$F24*MAX(0,MIN(Register!$H24,M$7)-MAX(Register!$G24,M$6)+1)/Register!$J24,Register!$I24="Monthly",IF(AND(M$6&lt;=Register!$H24,M$7&gt;=Register!$G24),Register!$F24/Register!$K24,0),TRUE(),0))</f>
        <v>0</v>
      </c>
      <c r="N24" s="21" t="n">
        <f aca="false">IF(OR(N(Register!$F24)=0,Register!$J24&lt;=0),0,_xlfn.IFS(Register!$I24="Daily",Register!$F24*MAX(0,MIN(Register!$H24,N$7)-MAX(Register!$G24,N$6)+1)/Register!$J24,Register!$I24="Monthly",IF(AND(N$6&lt;=Register!$H24,N$7&gt;=Register!$G24),Register!$F24/Register!$K24,0),TRUE(),0))</f>
        <v>0</v>
      </c>
      <c r="O24" s="21" t="n">
        <f aca="false">IF(OR(N(Register!$F24)=0,Register!$J24&lt;=0),0,_xlfn.IFS(Register!$I24="Daily",Register!$F24*MAX(0,MIN(Register!$H24,O$7)-MAX(Register!$G24,O$6)+1)/Register!$J24,Register!$I24="Monthly",IF(AND(O$6&lt;=Register!$H24,O$7&gt;=Register!$G24),Register!$F24/Register!$K24,0),TRUE(),0))</f>
        <v>0</v>
      </c>
      <c r="P24" s="26" t="n">
        <f aca="false">SUM(D24:O24)</f>
        <v>0</v>
      </c>
    </row>
    <row r="25" customFormat="false" ht="15" hidden="false" customHeight="false" outlineLevel="0" collapsed="false">
      <c r="A25" s="11" t="str">
        <f aca="false">IF(Register!A25="","",Register!A25)</f>
        <v/>
      </c>
      <c r="B25" s="11" t="str">
        <f aca="false">IF(Register!C25="","",Register!C25)</f>
        <v/>
      </c>
      <c r="C25" s="11" t="str">
        <f aca="false">IF(Register!D25="","",Register!D25)</f>
        <v/>
      </c>
      <c r="D25" s="21" t="n">
        <f aca="false">IF(OR(N(Register!$F25)=0,Register!$J25&lt;=0),0,_xlfn.IFS(Register!$I25="Daily",Register!$F25*MAX(0,MIN(Register!$H25,D$7)-MAX(Register!$G25,D$6)+1)/Register!$J25,Register!$I25="Monthly",IF(AND(D$6&lt;=Register!$H25,D$7&gt;=Register!$G25),Register!$F25/Register!$K25,0),TRUE(),0))</f>
        <v>0</v>
      </c>
      <c r="E25" s="21" t="n">
        <f aca="false">IF(OR(N(Register!$F25)=0,Register!$J25&lt;=0),0,_xlfn.IFS(Register!$I25="Daily",Register!$F25*MAX(0,MIN(Register!$H25,E$7)-MAX(Register!$G25,E$6)+1)/Register!$J25,Register!$I25="Monthly",IF(AND(E$6&lt;=Register!$H25,E$7&gt;=Register!$G25),Register!$F25/Register!$K25,0),TRUE(),0))</f>
        <v>0</v>
      </c>
      <c r="F25" s="21" t="n">
        <f aca="false">IF(OR(N(Register!$F25)=0,Register!$J25&lt;=0),0,_xlfn.IFS(Register!$I25="Daily",Register!$F25*MAX(0,MIN(Register!$H25,F$7)-MAX(Register!$G25,F$6)+1)/Register!$J25,Register!$I25="Monthly",IF(AND(F$6&lt;=Register!$H25,F$7&gt;=Register!$G25),Register!$F25/Register!$K25,0),TRUE(),0))</f>
        <v>0</v>
      </c>
      <c r="G25" s="21" t="n">
        <f aca="false">IF(OR(N(Register!$F25)=0,Register!$J25&lt;=0),0,_xlfn.IFS(Register!$I25="Daily",Register!$F25*MAX(0,MIN(Register!$H25,G$7)-MAX(Register!$G25,G$6)+1)/Register!$J25,Register!$I25="Monthly",IF(AND(G$6&lt;=Register!$H25,G$7&gt;=Register!$G25),Register!$F25/Register!$K25,0),TRUE(),0))</f>
        <v>0</v>
      </c>
      <c r="H25" s="21" t="n">
        <f aca="false">IF(OR(N(Register!$F25)=0,Register!$J25&lt;=0),0,_xlfn.IFS(Register!$I25="Daily",Register!$F25*MAX(0,MIN(Register!$H25,H$7)-MAX(Register!$G25,H$6)+1)/Register!$J25,Register!$I25="Monthly",IF(AND(H$6&lt;=Register!$H25,H$7&gt;=Register!$G25),Register!$F25/Register!$K25,0),TRUE(),0))</f>
        <v>0</v>
      </c>
      <c r="I25" s="21" t="n">
        <f aca="false">IF(OR(N(Register!$F25)=0,Register!$J25&lt;=0),0,_xlfn.IFS(Register!$I25="Daily",Register!$F25*MAX(0,MIN(Register!$H25,I$7)-MAX(Register!$G25,I$6)+1)/Register!$J25,Register!$I25="Monthly",IF(AND(I$6&lt;=Register!$H25,I$7&gt;=Register!$G25),Register!$F25/Register!$K25,0),TRUE(),0))</f>
        <v>0</v>
      </c>
      <c r="J25" s="21" t="n">
        <f aca="false">IF(OR(N(Register!$F25)=0,Register!$J25&lt;=0),0,_xlfn.IFS(Register!$I25="Daily",Register!$F25*MAX(0,MIN(Register!$H25,J$7)-MAX(Register!$G25,J$6)+1)/Register!$J25,Register!$I25="Monthly",IF(AND(J$6&lt;=Register!$H25,J$7&gt;=Register!$G25),Register!$F25/Register!$K25,0),TRUE(),0))</f>
        <v>0</v>
      </c>
      <c r="K25" s="21" t="n">
        <f aca="false">IF(OR(N(Register!$F25)=0,Register!$J25&lt;=0),0,_xlfn.IFS(Register!$I25="Daily",Register!$F25*MAX(0,MIN(Register!$H25,K$7)-MAX(Register!$G25,K$6)+1)/Register!$J25,Register!$I25="Monthly",IF(AND(K$6&lt;=Register!$H25,K$7&gt;=Register!$G25),Register!$F25/Register!$K25,0),TRUE(),0))</f>
        <v>0</v>
      </c>
      <c r="L25" s="21" t="n">
        <f aca="false">IF(OR(N(Register!$F25)=0,Register!$J25&lt;=0),0,_xlfn.IFS(Register!$I25="Daily",Register!$F25*MAX(0,MIN(Register!$H25,L$7)-MAX(Register!$G25,L$6)+1)/Register!$J25,Register!$I25="Monthly",IF(AND(L$6&lt;=Register!$H25,L$7&gt;=Register!$G25),Register!$F25/Register!$K25,0),TRUE(),0))</f>
        <v>0</v>
      </c>
      <c r="M25" s="21" t="n">
        <f aca="false">IF(OR(N(Register!$F25)=0,Register!$J25&lt;=0),0,_xlfn.IFS(Register!$I25="Daily",Register!$F25*MAX(0,MIN(Register!$H25,M$7)-MAX(Register!$G25,M$6)+1)/Register!$J25,Register!$I25="Monthly",IF(AND(M$6&lt;=Register!$H25,M$7&gt;=Register!$G25),Register!$F25/Register!$K25,0),TRUE(),0))</f>
        <v>0</v>
      </c>
      <c r="N25" s="21" t="n">
        <f aca="false">IF(OR(N(Register!$F25)=0,Register!$J25&lt;=0),0,_xlfn.IFS(Register!$I25="Daily",Register!$F25*MAX(0,MIN(Register!$H25,N$7)-MAX(Register!$G25,N$6)+1)/Register!$J25,Register!$I25="Monthly",IF(AND(N$6&lt;=Register!$H25,N$7&gt;=Register!$G25),Register!$F25/Register!$K25,0),TRUE(),0))</f>
        <v>0</v>
      </c>
      <c r="O25" s="21" t="n">
        <f aca="false">IF(OR(N(Register!$F25)=0,Register!$J25&lt;=0),0,_xlfn.IFS(Register!$I25="Daily",Register!$F25*MAX(0,MIN(Register!$H25,O$7)-MAX(Register!$G25,O$6)+1)/Register!$J25,Register!$I25="Monthly",IF(AND(O$6&lt;=Register!$H25,O$7&gt;=Register!$G25),Register!$F25/Register!$K25,0),TRUE(),0))</f>
        <v>0</v>
      </c>
      <c r="P25" s="26" t="n">
        <f aca="false">SUM(D25:O25)</f>
        <v>0</v>
      </c>
    </row>
    <row r="26" customFormat="false" ht="15" hidden="false" customHeight="false" outlineLevel="0" collapsed="false">
      <c r="A26" s="11" t="str">
        <f aca="false">IF(Register!A26="","",Register!A26)</f>
        <v/>
      </c>
      <c r="B26" s="11" t="str">
        <f aca="false">IF(Register!C26="","",Register!C26)</f>
        <v/>
      </c>
      <c r="C26" s="11" t="str">
        <f aca="false">IF(Register!D26="","",Register!D26)</f>
        <v/>
      </c>
      <c r="D26" s="21" t="n">
        <f aca="false">IF(OR(N(Register!$F26)=0,Register!$J26&lt;=0),0,_xlfn.IFS(Register!$I26="Daily",Register!$F26*MAX(0,MIN(Register!$H26,D$7)-MAX(Register!$G26,D$6)+1)/Register!$J26,Register!$I26="Monthly",IF(AND(D$6&lt;=Register!$H26,D$7&gt;=Register!$G26),Register!$F26/Register!$K26,0),TRUE(),0))</f>
        <v>0</v>
      </c>
      <c r="E26" s="21" t="n">
        <f aca="false">IF(OR(N(Register!$F26)=0,Register!$J26&lt;=0),0,_xlfn.IFS(Register!$I26="Daily",Register!$F26*MAX(0,MIN(Register!$H26,E$7)-MAX(Register!$G26,E$6)+1)/Register!$J26,Register!$I26="Monthly",IF(AND(E$6&lt;=Register!$H26,E$7&gt;=Register!$G26),Register!$F26/Register!$K26,0),TRUE(),0))</f>
        <v>0</v>
      </c>
      <c r="F26" s="21" t="n">
        <f aca="false">IF(OR(N(Register!$F26)=0,Register!$J26&lt;=0),0,_xlfn.IFS(Register!$I26="Daily",Register!$F26*MAX(0,MIN(Register!$H26,F$7)-MAX(Register!$G26,F$6)+1)/Register!$J26,Register!$I26="Monthly",IF(AND(F$6&lt;=Register!$H26,F$7&gt;=Register!$G26),Register!$F26/Register!$K26,0),TRUE(),0))</f>
        <v>0</v>
      </c>
      <c r="G26" s="21" t="n">
        <f aca="false">IF(OR(N(Register!$F26)=0,Register!$J26&lt;=0),0,_xlfn.IFS(Register!$I26="Daily",Register!$F26*MAX(0,MIN(Register!$H26,G$7)-MAX(Register!$G26,G$6)+1)/Register!$J26,Register!$I26="Monthly",IF(AND(G$6&lt;=Register!$H26,G$7&gt;=Register!$G26),Register!$F26/Register!$K26,0),TRUE(),0))</f>
        <v>0</v>
      </c>
      <c r="H26" s="21" t="n">
        <f aca="false">IF(OR(N(Register!$F26)=0,Register!$J26&lt;=0),0,_xlfn.IFS(Register!$I26="Daily",Register!$F26*MAX(0,MIN(Register!$H26,H$7)-MAX(Register!$G26,H$6)+1)/Register!$J26,Register!$I26="Monthly",IF(AND(H$6&lt;=Register!$H26,H$7&gt;=Register!$G26),Register!$F26/Register!$K26,0),TRUE(),0))</f>
        <v>0</v>
      </c>
      <c r="I26" s="21" t="n">
        <f aca="false">IF(OR(N(Register!$F26)=0,Register!$J26&lt;=0),0,_xlfn.IFS(Register!$I26="Daily",Register!$F26*MAX(0,MIN(Register!$H26,I$7)-MAX(Register!$G26,I$6)+1)/Register!$J26,Register!$I26="Monthly",IF(AND(I$6&lt;=Register!$H26,I$7&gt;=Register!$G26),Register!$F26/Register!$K26,0),TRUE(),0))</f>
        <v>0</v>
      </c>
      <c r="J26" s="21" t="n">
        <f aca="false">IF(OR(N(Register!$F26)=0,Register!$J26&lt;=0),0,_xlfn.IFS(Register!$I26="Daily",Register!$F26*MAX(0,MIN(Register!$H26,J$7)-MAX(Register!$G26,J$6)+1)/Register!$J26,Register!$I26="Monthly",IF(AND(J$6&lt;=Register!$H26,J$7&gt;=Register!$G26),Register!$F26/Register!$K26,0),TRUE(),0))</f>
        <v>0</v>
      </c>
      <c r="K26" s="21" t="n">
        <f aca="false">IF(OR(N(Register!$F26)=0,Register!$J26&lt;=0),0,_xlfn.IFS(Register!$I26="Daily",Register!$F26*MAX(0,MIN(Register!$H26,K$7)-MAX(Register!$G26,K$6)+1)/Register!$J26,Register!$I26="Monthly",IF(AND(K$6&lt;=Register!$H26,K$7&gt;=Register!$G26),Register!$F26/Register!$K26,0),TRUE(),0))</f>
        <v>0</v>
      </c>
      <c r="L26" s="21" t="n">
        <f aca="false">IF(OR(N(Register!$F26)=0,Register!$J26&lt;=0),0,_xlfn.IFS(Register!$I26="Daily",Register!$F26*MAX(0,MIN(Register!$H26,L$7)-MAX(Register!$G26,L$6)+1)/Register!$J26,Register!$I26="Monthly",IF(AND(L$6&lt;=Register!$H26,L$7&gt;=Register!$G26),Register!$F26/Register!$K26,0),TRUE(),0))</f>
        <v>0</v>
      </c>
      <c r="M26" s="21" t="n">
        <f aca="false">IF(OR(N(Register!$F26)=0,Register!$J26&lt;=0),0,_xlfn.IFS(Register!$I26="Daily",Register!$F26*MAX(0,MIN(Register!$H26,M$7)-MAX(Register!$G26,M$6)+1)/Register!$J26,Register!$I26="Monthly",IF(AND(M$6&lt;=Register!$H26,M$7&gt;=Register!$G26),Register!$F26/Register!$K26,0),TRUE(),0))</f>
        <v>0</v>
      </c>
      <c r="N26" s="21" t="n">
        <f aca="false">IF(OR(N(Register!$F26)=0,Register!$J26&lt;=0),0,_xlfn.IFS(Register!$I26="Daily",Register!$F26*MAX(0,MIN(Register!$H26,N$7)-MAX(Register!$G26,N$6)+1)/Register!$J26,Register!$I26="Monthly",IF(AND(N$6&lt;=Register!$H26,N$7&gt;=Register!$G26),Register!$F26/Register!$K26,0),TRUE(),0))</f>
        <v>0</v>
      </c>
      <c r="O26" s="21" t="n">
        <f aca="false">IF(OR(N(Register!$F26)=0,Register!$J26&lt;=0),0,_xlfn.IFS(Register!$I26="Daily",Register!$F26*MAX(0,MIN(Register!$H26,O$7)-MAX(Register!$G26,O$6)+1)/Register!$J26,Register!$I26="Monthly",IF(AND(O$6&lt;=Register!$H26,O$7&gt;=Register!$G26),Register!$F26/Register!$K26,0),TRUE(),0))</f>
        <v>0</v>
      </c>
      <c r="P26" s="26" t="n">
        <f aca="false">SUM(D26:O26)</f>
        <v>0</v>
      </c>
    </row>
    <row r="27" customFormat="false" ht="15" hidden="false" customHeight="false" outlineLevel="0" collapsed="false">
      <c r="A27" s="11" t="str">
        <f aca="false">IF(Register!A27="","",Register!A27)</f>
        <v/>
      </c>
      <c r="B27" s="11" t="str">
        <f aca="false">IF(Register!C27="","",Register!C27)</f>
        <v/>
      </c>
      <c r="C27" s="11" t="str">
        <f aca="false">IF(Register!D27="","",Register!D27)</f>
        <v/>
      </c>
      <c r="D27" s="21" t="n">
        <f aca="false">IF(OR(N(Register!$F27)=0,Register!$J27&lt;=0),0,_xlfn.IFS(Register!$I27="Daily",Register!$F27*MAX(0,MIN(Register!$H27,D$7)-MAX(Register!$G27,D$6)+1)/Register!$J27,Register!$I27="Monthly",IF(AND(D$6&lt;=Register!$H27,D$7&gt;=Register!$G27),Register!$F27/Register!$K27,0),TRUE(),0))</f>
        <v>0</v>
      </c>
      <c r="E27" s="21" t="n">
        <f aca="false">IF(OR(N(Register!$F27)=0,Register!$J27&lt;=0),0,_xlfn.IFS(Register!$I27="Daily",Register!$F27*MAX(0,MIN(Register!$H27,E$7)-MAX(Register!$G27,E$6)+1)/Register!$J27,Register!$I27="Monthly",IF(AND(E$6&lt;=Register!$H27,E$7&gt;=Register!$G27),Register!$F27/Register!$K27,0),TRUE(),0))</f>
        <v>0</v>
      </c>
      <c r="F27" s="21" t="n">
        <f aca="false">IF(OR(N(Register!$F27)=0,Register!$J27&lt;=0),0,_xlfn.IFS(Register!$I27="Daily",Register!$F27*MAX(0,MIN(Register!$H27,F$7)-MAX(Register!$G27,F$6)+1)/Register!$J27,Register!$I27="Monthly",IF(AND(F$6&lt;=Register!$H27,F$7&gt;=Register!$G27),Register!$F27/Register!$K27,0),TRUE(),0))</f>
        <v>0</v>
      </c>
      <c r="G27" s="21" t="n">
        <f aca="false">IF(OR(N(Register!$F27)=0,Register!$J27&lt;=0),0,_xlfn.IFS(Register!$I27="Daily",Register!$F27*MAX(0,MIN(Register!$H27,G$7)-MAX(Register!$G27,G$6)+1)/Register!$J27,Register!$I27="Monthly",IF(AND(G$6&lt;=Register!$H27,G$7&gt;=Register!$G27),Register!$F27/Register!$K27,0),TRUE(),0))</f>
        <v>0</v>
      </c>
      <c r="H27" s="21" t="n">
        <f aca="false">IF(OR(N(Register!$F27)=0,Register!$J27&lt;=0),0,_xlfn.IFS(Register!$I27="Daily",Register!$F27*MAX(0,MIN(Register!$H27,H$7)-MAX(Register!$G27,H$6)+1)/Register!$J27,Register!$I27="Monthly",IF(AND(H$6&lt;=Register!$H27,H$7&gt;=Register!$G27),Register!$F27/Register!$K27,0),TRUE(),0))</f>
        <v>0</v>
      </c>
      <c r="I27" s="21" t="n">
        <f aca="false">IF(OR(N(Register!$F27)=0,Register!$J27&lt;=0),0,_xlfn.IFS(Register!$I27="Daily",Register!$F27*MAX(0,MIN(Register!$H27,I$7)-MAX(Register!$G27,I$6)+1)/Register!$J27,Register!$I27="Monthly",IF(AND(I$6&lt;=Register!$H27,I$7&gt;=Register!$G27),Register!$F27/Register!$K27,0),TRUE(),0))</f>
        <v>0</v>
      </c>
      <c r="J27" s="21" t="n">
        <f aca="false">IF(OR(N(Register!$F27)=0,Register!$J27&lt;=0),0,_xlfn.IFS(Register!$I27="Daily",Register!$F27*MAX(0,MIN(Register!$H27,J$7)-MAX(Register!$G27,J$6)+1)/Register!$J27,Register!$I27="Monthly",IF(AND(J$6&lt;=Register!$H27,J$7&gt;=Register!$G27),Register!$F27/Register!$K27,0),TRUE(),0))</f>
        <v>0</v>
      </c>
      <c r="K27" s="21" t="n">
        <f aca="false">IF(OR(N(Register!$F27)=0,Register!$J27&lt;=0),0,_xlfn.IFS(Register!$I27="Daily",Register!$F27*MAX(0,MIN(Register!$H27,K$7)-MAX(Register!$G27,K$6)+1)/Register!$J27,Register!$I27="Monthly",IF(AND(K$6&lt;=Register!$H27,K$7&gt;=Register!$G27),Register!$F27/Register!$K27,0),TRUE(),0))</f>
        <v>0</v>
      </c>
      <c r="L27" s="21" t="n">
        <f aca="false">IF(OR(N(Register!$F27)=0,Register!$J27&lt;=0),0,_xlfn.IFS(Register!$I27="Daily",Register!$F27*MAX(0,MIN(Register!$H27,L$7)-MAX(Register!$G27,L$6)+1)/Register!$J27,Register!$I27="Monthly",IF(AND(L$6&lt;=Register!$H27,L$7&gt;=Register!$G27),Register!$F27/Register!$K27,0),TRUE(),0))</f>
        <v>0</v>
      </c>
      <c r="M27" s="21" t="n">
        <f aca="false">IF(OR(N(Register!$F27)=0,Register!$J27&lt;=0),0,_xlfn.IFS(Register!$I27="Daily",Register!$F27*MAX(0,MIN(Register!$H27,M$7)-MAX(Register!$G27,M$6)+1)/Register!$J27,Register!$I27="Monthly",IF(AND(M$6&lt;=Register!$H27,M$7&gt;=Register!$G27),Register!$F27/Register!$K27,0),TRUE(),0))</f>
        <v>0</v>
      </c>
      <c r="N27" s="21" t="n">
        <f aca="false">IF(OR(N(Register!$F27)=0,Register!$J27&lt;=0),0,_xlfn.IFS(Register!$I27="Daily",Register!$F27*MAX(0,MIN(Register!$H27,N$7)-MAX(Register!$G27,N$6)+1)/Register!$J27,Register!$I27="Monthly",IF(AND(N$6&lt;=Register!$H27,N$7&gt;=Register!$G27),Register!$F27/Register!$K27,0),TRUE(),0))</f>
        <v>0</v>
      </c>
      <c r="O27" s="21" t="n">
        <f aca="false">IF(OR(N(Register!$F27)=0,Register!$J27&lt;=0),0,_xlfn.IFS(Register!$I27="Daily",Register!$F27*MAX(0,MIN(Register!$H27,O$7)-MAX(Register!$G27,O$6)+1)/Register!$J27,Register!$I27="Monthly",IF(AND(O$6&lt;=Register!$H27,O$7&gt;=Register!$G27),Register!$F27/Register!$K27,0),TRUE(),0))</f>
        <v>0</v>
      </c>
      <c r="P27" s="26" t="n">
        <f aca="false">SUM(D27:O27)</f>
        <v>0</v>
      </c>
    </row>
    <row r="28" customFormat="false" ht="15" hidden="false" customHeight="false" outlineLevel="0" collapsed="false">
      <c r="A28" s="11" t="str">
        <f aca="false">IF(Register!A28="","",Register!A28)</f>
        <v/>
      </c>
      <c r="B28" s="11" t="str">
        <f aca="false">IF(Register!C28="","",Register!C28)</f>
        <v/>
      </c>
      <c r="C28" s="11" t="str">
        <f aca="false">IF(Register!D28="","",Register!D28)</f>
        <v/>
      </c>
      <c r="D28" s="21" t="n">
        <f aca="false">IF(OR(N(Register!$F28)=0,Register!$J28&lt;=0),0,_xlfn.IFS(Register!$I28="Daily",Register!$F28*MAX(0,MIN(Register!$H28,D$7)-MAX(Register!$G28,D$6)+1)/Register!$J28,Register!$I28="Monthly",IF(AND(D$6&lt;=Register!$H28,D$7&gt;=Register!$G28),Register!$F28/Register!$K28,0),TRUE(),0))</f>
        <v>0</v>
      </c>
      <c r="E28" s="21" t="n">
        <f aca="false">IF(OR(N(Register!$F28)=0,Register!$J28&lt;=0),0,_xlfn.IFS(Register!$I28="Daily",Register!$F28*MAX(0,MIN(Register!$H28,E$7)-MAX(Register!$G28,E$6)+1)/Register!$J28,Register!$I28="Monthly",IF(AND(E$6&lt;=Register!$H28,E$7&gt;=Register!$G28),Register!$F28/Register!$K28,0),TRUE(),0))</f>
        <v>0</v>
      </c>
      <c r="F28" s="21" t="n">
        <f aca="false">IF(OR(N(Register!$F28)=0,Register!$J28&lt;=0),0,_xlfn.IFS(Register!$I28="Daily",Register!$F28*MAX(0,MIN(Register!$H28,F$7)-MAX(Register!$G28,F$6)+1)/Register!$J28,Register!$I28="Monthly",IF(AND(F$6&lt;=Register!$H28,F$7&gt;=Register!$G28),Register!$F28/Register!$K28,0),TRUE(),0))</f>
        <v>0</v>
      </c>
      <c r="G28" s="21" t="n">
        <f aca="false">IF(OR(N(Register!$F28)=0,Register!$J28&lt;=0),0,_xlfn.IFS(Register!$I28="Daily",Register!$F28*MAX(0,MIN(Register!$H28,G$7)-MAX(Register!$G28,G$6)+1)/Register!$J28,Register!$I28="Monthly",IF(AND(G$6&lt;=Register!$H28,G$7&gt;=Register!$G28),Register!$F28/Register!$K28,0),TRUE(),0))</f>
        <v>0</v>
      </c>
      <c r="H28" s="21" t="n">
        <f aca="false">IF(OR(N(Register!$F28)=0,Register!$J28&lt;=0),0,_xlfn.IFS(Register!$I28="Daily",Register!$F28*MAX(0,MIN(Register!$H28,H$7)-MAX(Register!$G28,H$6)+1)/Register!$J28,Register!$I28="Monthly",IF(AND(H$6&lt;=Register!$H28,H$7&gt;=Register!$G28),Register!$F28/Register!$K28,0),TRUE(),0))</f>
        <v>0</v>
      </c>
      <c r="I28" s="21" t="n">
        <f aca="false">IF(OR(N(Register!$F28)=0,Register!$J28&lt;=0),0,_xlfn.IFS(Register!$I28="Daily",Register!$F28*MAX(0,MIN(Register!$H28,I$7)-MAX(Register!$G28,I$6)+1)/Register!$J28,Register!$I28="Monthly",IF(AND(I$6&lt;=Register!$H28,I$7&gt;=Register!$G28),Register!$F28/Register!$K28,0),TRUE(),0))</f>
        <v>0</v>
      </c>
      <c r="J28" s="21" t="n">
        <f aca="false">IF(OR(N(Register!$F28)=0,Register!$J28&lt;=0),0,_xlfn.IFS(Register!$I28="Daily",Register!$F28*MAX(0,MIN(Register!$H28,J$7)-MAX(Register!$G28,J$6)+1)/Register!$J28,Register!$I28="Monthly",IF(AND(J$6&lt;=Register!$H28,J$7&gt;=Register!$G28),Register!$F28/Register!$K28,0),TRUE(),0))</f>
        <v>0</v>
      </c>
      <c r="K28" s="21" t="n">
        <f aca="false">IF(OR(N(Register!$F28)=0,Register!$J28&lt;=0),0,_xlfn.IFS(Register!$I28="Daily",Register!$F28*MAX(0,MIN(Register!$H28,K$7)-MAX(Register!$G28,K$6)+1)/Register!$J28,Register!$I28="Monthly",IF(AND(K$6&lt;=Register!$H28,K$7&gt;=Register!$G28),Register!$F28/Register!$K28,0),TRUE(),0))</f>
        <v>0</v>
      </c>
      <c r="L28" s="21" t="n">
        <f aca="false">IF(OR(N(Register!$F28)=0,Register!$J28&lt;=0),0,_xlfn.IFS(Register!$I28="Daily",Register!$F28*MAX(0,MIN(Register!$H28,L$7)-MAX(Register!$G28,L$6)+1)/Register!$J28,Register!$I28="Monthly",IF(AND(L$6&lt;=Register!$H28,L$7&gt;=Register!$G28),Register!$F28/Register!$K28,0),TRUE(),0))</f>
        <v>0</v>
      </c>
      <c r="M28" s="21" t="n">
        <f aca="false">IF(OR(N(Register!$F28)=0,Register!$J28&lt;=0),0,_xlfn.IFS(Register!$I28="Daily",Register!$F28*MAX(0,MIN(Register!$H28,M$7)-MAX(Register!$G28,M$6)+1)/Register!$J28,Register!$I28="Monthly",IF(AND(M$6&lt;=Register!$H28,M$7&gt;=Register!$G28),Register!$F28/Register!$K28,0),TRUE(),0))</f>
        <v>0</v>
      </c>
      <c r="N28" s="21" t="n">
        <f aca="false">IF(OR(N(Register!$F28)=0,Register!$J28&lt;=0),0,_xlfn.IFS(Register!$I28="Daily",Register!$F28*MAX(0,MIN(Register!$H28,N$7)-MAX(Register!$G28,N$6)+1)/Register!$J28,Register!$I28="Monthly",IF(AND(N$6&lt;=Register!$H28,N$7&gt;=Register!$G28),Register!$F28/Register!$K28,0),TRUE(),0))</f>
        <v>0</v>
      </c>
      <c r="O28" s="21" t="n">
        <f aca="false">IF(OR(N(Register!$F28)=0,Register!$J28&lt;=0),0,_xlfn.IFS(Register!$I28="Daily",Register!$F28*MAX(0,MIN(Register!$H28,O$7)-MAX(Register!$G28,O$6)+1)/Register!$J28,Register!$I28="Monthly",IF(AND(O$6&lt;=Register!$H28,O$7&gt;=Register!$G28),Register!$F28/Register!$K28,0),TRUE(),0))</f>
        <v>0</v>
      </c>
      <c r="P28" s="26" t="n">
        <f aca="false">SUM(D28:O28)</f>
        <v>0</v>
      </c>
    </row>
    <row r="29" customFormat="false" ht="15" hidden="false" customHeight="false" outlineLevel="0" collapsed="false">
      <c r="A29" s="11" t="str">
        <f aca="false">IF(Register!A29="","",Register!A29)</f>
        <v/>
      </c>
      <c r="B29" s="11" t="str">
        <f aca="false">IF(Register!C29="","",Register!C29)</f>
        <v/>
      </c>
      <c r="C29" s="11" t="str">
        <f aca="false">IF(Register!D29="","",Register!D29)</f>
        <v/>
      </c>
      <c r="D29" s="21" t="n">
        <f aca="false">IF(OR(N(Register!$F29)=0,Register!$J29&lt;=0),0,_xlfn.IFS(Register!$I29="Daily",Register!$F29*MAX(0,MIN(Register!$H29,D$7)-MAX(Register!$G29,D$6)+1)/Register!$J29,Register!$I29="Monthly",IF(AND(D$6&lt;=Register!$H29,D$7&gt;=Register!$G29),Register!$F29/Register!$K29,0),TRUE(),0))</f>
        <v>0</v>
      </c>
      <c r="E29" s="21" t="n">
        <f aca="false">IF(OR(N(Register!$F29)=0,Register!$J29&lt;=0),0,_xlfn.IFS(Register!$I29="Daily",Register!$F29*MAX(0,MIN(Register!$H29,E$7)-MAX(Register!$G29,E$6)+1)/Register!$J29,Register!$I29="Monthly",IF(AND(E$6&lt;=Register!$H29,E$7&gt;=Register!$G29),Register!$F29/Register!$K29,0),TRUE(),0))</f>
        <v>0</v>
      </c>
      <c r="F29" s="21" t="n">
        <f aca="false">IF(OR(N(Register!$F29)=0,Register!$J29&lt;=0),0,_xlfn.IFS(Register!$I29="Daily",Register!$F29*MAX(0,MIN(Register!$H29,F$7)-MAX(Register!$G29,F$6)+1)/Register!$J29,Register!$I29="Monthly",IF(AND(F$6&lt;=Register!$H29,F$7&gt;=Register!$G29),Register!$F29/Register!$K29,0),TRUE(),0))</f>
        <v>0</v>
      </c>
      <c r="G29" s="21" t="n">
        <f aca="false">IF(OR(N(Register!$F29)=0,Register!$J29&lt;=0),0,_xlfn.IFS(Register!$I29="Daily",Register!$F29*MAX(0,MIN(Register!$H29,G$7)-MAX(Register!$G29,G$6)+1)/Register!$J29,Register!$I29="Monthly",IF(AND(G$6&lt;=Register!$H29,G$7&gt;=Register!$G29),Register!$F29/Register!$K29,0),TRUE(),0))</f>
        <v>0</v>
      </c>
      <c r="H29" s="21" t="n">
        <f aca="false">IF(OR(N(Register!$F29)=0,Register!$J29&lt;=0),0,_xlfn.IFS(Register!$I29="Daily",Register!$F29*MAX(0,MIN(Register!$H29,H$7)-MAX(Register!$G29,H$6)+1)/Register!$J29,Register!$I29="Monthly",IF(AND(H$6&lt;=Register!$H29,H$7&gt;=Register!$G29),Register!$F29/Register!$K29,0),TRUE(),0))</f>
        <v>0</v>
      </c>
      <c r="I29" s="21" t="n">
        <f aca="false">IF(OR(N(Register!$F29)=0,Register!$J29&lt;=0),0,_xlfn.IFS(Register!$I29="Daily",Register!$F29*MAX(0,MIN(Register!$H29,I$7)-MAX(Register!$G29,I$6)+1)/Register!$J29,Register!$I29="Monthly",IF(AND(I$6&lt;=Register!$H29,I$7&gt;=Register!$G29),Register!$F29/Register!$K29,0),TRUE(),0))</f>
        <v>0</v>
      </c>
      <c r="J29" s="21" t="n">
        <f aca="false">IF(OR(N(Register!$F29)=0,Register!$J29&lt;=0),0,_xlfn.IFS(Register!$I29="Daily",Register!$F29*MAX(0,MIN(Register!$H29,J$7)-MAX(Register!$G29,J$6)+1)/Register!$J29,Register!$I29="Monthly",IF(AND(J$6&lt;=Register!$H29,J$7&gt;=Register!$G29),Register!$F29/Register!$K29,0),TRUE(),0))</f>
        <v>0</v>
      </c>
      <c r="K29" s="21" t="n">
        <f aca="false">IF(OR(N(Register!$F29)=0,Register!$J29&lt;=0),0,_xlfn.IFS(Register!$I29="Daily",Register!$F29*MAX(0,MIN(Register!$H29,K$7)-MAX(Register!$G29,K$6)+1)/Register!$J29,Register!$I29="Monthly",IF(AND(K$6&lt;=Register!$H29,K$7&gt;=Register!$G29),Register!$F29/Register!$K29,0),TRUE(),0))</f>
        <v>0</v>
      </c>
      <c r="L29" s="21" t="n">
        <f aca="false">IF(OR(N(Register!$F29)=0,Register!$J29&lt;=0),0,_xlfn.IFS(Register!$I29="Daily",Register!$F29*MAX(0,MIN(Register!$H29,L$7)-MAX(Register!$G29,L$6)+1)/Register!$J29,Register!$I29="Monthly",IF(AND(L$6&lt;=Register!$H29,L$7&gt;=Register!$G29),Register!$F29/Register!$K29,0),TRUE(),0))</f>
        <v>0</v>
      </c>
      <c r="M29" s="21" t="n">
        <f aca="false">IF(OR(N(Register!$F29)=0,Register!$J29&lt;=0),0,_xlfn.IFS(Register!$I29="Daily",Register!$F29*MAX(0,MIN(Register!$H29,M$7)-MAX(Register!$G29,M$6)+1)/Register!$J29,Register!$I29="Monthly",IF(AND(M$6&lt;=Register!$H29,M$7&gt;=Register!$G29),Register!$F29/Register!$K29,0),TRUE(),0))</f>
        <v>0</v>
      </c>
      <c r="N29" s="21" t="n">
        <f aca="false">IF(OR(N(Register!$F29)=0,Register!$J29&lt;=0),0,_xlfn.IFS(Register!$I29="Daily",Register!$F29*MAX(0,MIN(Register!$H29,N$7)-MAX(Register!$G29,N$6)+1)/Register!$J29,Register!$I29="Monthly",IF(AND(N$6&lt;=Register!$H29,N$7&gt;=Register!$G29),Register!$F29/Register!$K29,0),TRUE(),0))</f>
        <v>0</v>
      </c>
      <c r="O29" s="21" t="n">
        <f aca="false">IF(OR(N(Register!$F29)=0,Register!$J29&lt;=0),0,_xlfn.IFS(Register!$I29="Daily",Register!$F29*MAX(0,MIN(Register!$H29,O$7)-MAX(Register!$G29,O$6)+1)/Register!$J29,Register!$I29="Monthly",IF(AND(O$6&lt;=Register!$H29,O$7&gt;=Register!$G29),Register!$F29/Register!$K29,0),TRUE(),0))</f>
        <v>0</v>
      </c>
      <c r="P29" s="26" t="n">
        <f aca="false">SUM(D29:O29)</f>
        <v>0</v>
      </c>
    </row>
    <row r="30" customFormat="false" ht="15" hidden="false" customHeight="false" outlineLevel="0" collapsed="false">
      <c r="A30" s="11" t="str">
        <f aca="false">IF(Register!A30="","",Register!A30)</f>
        <v/>
      </c>
      <c r="B30" s="11" t="str">
        <f aca="false">IF(Register!C30="","",Register!C30)</f>
        <v/>
      </c>
      <c r="C30" s="11" t="str">
        <f aca="false">IF(Register!D30="","",Register!D30)</f>
        <v/>
      </c>
      <c r="D30" s="21" t="n">
        <f aca="false">IF(OR(N(Register!$F30)=0,Register!$J30&lt;=0),0,_xlfn.IFS(Register!$I30="Daily",Register!$F30*MAX(0,MIN(Register!$H30,D$7)-MAX(Register!$G30,D$6)+1)/Register!$J30,Register!$I30="Monthly",IF(AND(D$6&lt;=Register!$H30,D$7&gt;=Register!$G30),Register!$F30/Register!$K30,0),TRUE(),0))</f>
        <v>0</v>
      </c>
      <c r="E30" s="21" t="n">
        <f aca="false">IF(OR(N(Register!$F30)=0,Register!$J30&lt;=0),0,_xlfn.IFS(Register!$I30="Daily",Register!$F30*MAX(0,MIN(Register!$H30,E$7)-MAX(Register!$G30,E$6)+1)/Register!$J30,Register!$I30="Monthly",IF(AND(E$6&lt;=Register!$H30,E$7&gt;=Register!$G30),Register!$F30/Register!$K30,0),TRUE(),0))</f>
        <v>0</v>
      </c>
      <c r="F30" s="21" t="n">
        <f aca="false">IF(OR(N(Register!$F30)=0,Register!$J30&lt;=0),0,_xlfn.IFS(Register!$I30="Daily",Register!$F30*MAX(0,MIN(Register!$H30,F$7)-MAX(Register!$G30,F$6)+1)/Register!$J30,Register!$I30="Monthly",IF(AND(F$6&lt;=Register!$H30,F$7&gt;=Register!$G30),Register!$F30/Register!$K30,0),TRUE(),0))</f>
        <v>0</v>
      </c>
      <c r="G30" s="21" t="n">
        <f aca="false">IF(OR(N(Register!$F30)=0,Register!$J30&lt;=0),0,_xlfn.IFS(Register!$I30="Daily",Register!$F30*MAX(0,MIN(Register!$H30,G$7)-MAX(Register!$G30,G$6)+1)/Register!$J30,Register!$I30="Monthly",IF(AND(G$6&lt;=Register!$H30,G$7&gt;=Register!$G30),Register!$F30/Register!$K30,0),TRUE(),0))</f>
        <v>0</v>
      </c>
      <c r="H30" s="21" t="n">
        <f aca="false">IF(OR(N(Register!$F30)=0,Register!$J30&lt;=0),0,_xlfn.IFS(Register!$I30="Daily",Register!$F30*MAX(0,MIN(Register!$H30,H$7)-MAX(Register!$G30,H$6)+1)/Register!$J30,Register!$I30="Monthly",IF(AND(H$6&lt;=Register!$H30,H$7&gt;=Register!$G30),Register!$F30/Register!$K30,0),TRUE(),0))</f>
        <v>0</v>
      </c>
      <c r="I30" s="21" t="n">
        <f aca="false">IF(OR(N(Register!$F30)=0,Register!$J30&lt;=0),0,_xlfn.IFS(Register!$I30="Daily",Register!$F30*MAX(0,MIN(Register!$H30,I$7)-MAX(Register!$G30,I$6)+1)/Register!$J30,Register!$I30="Monthly",IF(AND(I$6&lt;=Register!$H30,I$7&gt;=Register!$G30),Register!$F30/Register!$K30,0),TRUE(),0))</f>
        <v>0</v>
      </c>
      <c r="J30" s="21" t="n">
        <f aca="false">IF(OR(N(Register!$F30)=0,Register!$J30&lt;=0),0,_xlfn.IFS(Register!$I30="Daily",Register!$F30*MAX(0,MIN(Register!$H30,J$7)-MAX(Register!$G30,J$6)+1)/Register!$J30,Register!$I30="Monthly",IF(AND(J$6&lt;=Register!$H30,J$7&gt;=Register!$G30),Register!$F30/Register!$K30,0),TRUE(),0))</f>
        <v>0</v>
      </c>
      <c r="K30" s="21" t="n">
        <f aca="false">IF(OR(N(Register!$F30)=0,Register!$J30&lt;=0),0,_xlfn.IFS(Register!$I30="Daily",Register!$F30*MAX(0,MIN(Register!$H30,K$7)-MAX(Register!$G30,K$6)+1)/Register!$J30,Register!$I30="Monthly",IF(AND(K$6&lt;=Register!$H30,K$7&gt;=Register!$G30),Register!$F30/Register!$K30,0),TRUE(),0))</f>
        <v>0</v>
      </c>
      <c r="L30" s="21" t="n">
        <f aca="false">IF(OR(N(Register!$F30)=0,Register!$J30&lt;=0),0,_xlfn.IFS(Register!$I30="Daily",Register!$F30*MAX(0,MIN(Register!$H30,L$7)-MAX(Register!$G30,L$6)+1)/Register!$J30,Register!$I30="Monthly",IF(AND(L$6&lt;=Register!$H30,L$7&gt;=Register!$G30),Register!$F30/Register!$K30,0),TRUE(),0))</f>
        <v>0</v>
      </c>
      <c r="M30" s="21" t="n">
        <f aca="false">IF(OR(N(Register!$F30)=0,Register!$J30&lt;=0),0,_xlfn.IFS(Register!$I30="Daily",Register!$F30*MAX(0,MIN(Register!$H30,M$7)-MAX(Register!$G30,M$6)+1)/Register!$J30,Register!$I30="Monthly",IF(AND(M$6&lt;=Register!$H30,M$7&gt;=Register!$G30),Register!$F30/Register!$K30,0),TRUE(),0))</f>
        <v>0</v>
      </c>
      <c r="N30" s="21" t="n">
        <f aca="false">IF(OR(N(Register!$F30)=0,Register!$J30&lt;=0),0,_xlfn.IFS(Register!$I30="Daily",Register!$F30*MAX(0,MIN(Register!$H30,N$7)-MAX(Register!$G30,N$6)+1)/Register!$J30,Register!$I30="Monthly",IF(AND(N$6&lt;=Register!$H30,N$7&gt;=Register!$G30),Register!$F30/Register!$K30,0),TRUE(),0))</f>
        <v>0</v>
      </c>
      <c r="O30" s="21" t="n">
        <f aca="false">IF(OR(N(Register!$F30)=0,Register!$J30&lt;=0),0,_xlfn.IFS(Register!$I30="Daily",Register!$F30*MAX(0,MIN(Register!$H30,O$7)-MAX(Register!$G30,O$6)+1)/Register!$J30,Register!$I30="Monthly",IF(AND(O$6&lt;=Register!$H30,O$7&gt;=Register!$G30),Register!$F30/Register!$K30,0),TRUE(),0))</f>
        <v>0</v>
      </c>
      <c r="P30" s="26" t="n">
        <f aca="false">SUM(D30:O30)</f>
        <v>0</v>
      </c>
    </row>
    <row r="31" customFormat="false" ht="15" hidden="false" customHeight="false" outlineLevel="0" collapsed="false">
      <c r="A31" s="11" t="str">
        <f aca="false">IF(Register!A31="","",Register!A31)</f>
        <v/>
      </c>
      <c r="B31" s="11" t="str">
        <f aca="false">IF(Register!C31="","",Register!C31)</f>
        <v/>
      </c>
      <c r="C31" s="11" t="str">
        <f aca="false">IF(Register!D31="","",Register!D31)</f>
        <v/>
      </c>
      <c r="D31" s="21" t="n">
        <f aca="false">IF(OR(N(Register!$F31)=0,Register!$J31&lt;=0),0,_xlfn.IFS(Register!$I31="Daily",Register!$F31*MAX(0,MIN(Register!$H31,D$7)-MAX(Register!$G31,D$6)+1)/Register!$J31,Register!$I31="Monthly",IF(AND(D$6&lt;=Register!$H31,D$7&gt;=Register!$G31),Register!$F31/Register!$K31,0),TRUE(),0))</f>
        <v>0</v>
      </c>
      <c r="E31" s="21" t="n">
        <f aca="false">IF(OR(N(Register!$F31)=0,Register!$J31&lt;=0),0,_xlfn.IFS(Register!$I31="Daily",Register!$F31*MAX(0,MIN(Register!$H31,E$7)-MAX(Register!$G31,E$6)+1)/Register!$J31,Register!$I31="Monthly",IF(AND(E$6&lt;=Register!$H31,E$7&gt;=Register!$G31),Register!$F31/Register!$K31,0),TRUE(),0))</f>
        <v>0</v>
      </c>
      <c r="F31" s="21" t="n">
        <f aca="false">IF(OR(N(Register!$F31)=0,Register!$J31&lt;=0),0,_xlfn.IFS(Register!$I31="Daily",Register!$F31*MAX(0,MIN(Register!$H31,F$7)-MAX(Register!$G31,F$6)+1)/Register!$J31,Register!$I31="Monthly",IF(AND(F$6&lt;=Register!$H31,F$7&gt;=Register!$G31),Register!$F31/Register!$K31,0),TRUE(),0))</f>
        <v>0</v>
      </c>
      <c r="G31" s="21" t="n">
        <f aca="false">IF(OR(N(Register!$F31)=0,Register!$J31&lt;=0),0,_xlfn.IFS(Register!$I31="Daily",Register!$F31*MAX(0,MIN(Register!$H31,G$7)-MAX(Register!$G31,G$6)+1)/Register!$J31,Register!$I31="Monthly",IF(AND(G$6&lt;=Register!$H31,G$7&gt;=Register!$G31),Register!$F31/Register!$K31,0),TRUE(),0))</f>
        <v>0</v>
      </c>
      <c r="H31" s="21" t="n">
        <f aca="false">IF(OR(N(Register!$F31)=0,Register!$J31&lt;=0),0,_xlfn.IFS(Register!$I31="Daily",Register!$F31*MAX(0,MIN(Register!$H31,H$7)-MAX(Register!$G31,H$6)+1)/Register!$J31,Register!$I31="Monthly",IF(AND(H$6&lt;=Register!$H31,H$7&gt;=Register!$G31),Register!$F31/Register!$K31,0),TRUE(),0))</f>
        <v>0</v>
      </c>
      <c r="I31" s="21" t="n">
        <f aca="false">IF(OR(N(Register!$F31)=0,Register!$J31&lt;=0),0,_xlfn.IFS(Register!$I31="Daily",Register!$F31*MAX(0,MIN(Register!$H31,I$7)-MAX(Register!$G31,I$6)+1)/Register!$J31,Register!$I31="Monthly",IF(AND(I$6&lt;=Register!$H31,I$7&gt;=Register!$G31),Register!$F31/Register!$K31,0),TRUE(),0))</f>
        <v>0</v>
      </c>
      <c r="J31" s="21" t="n">
        <f aca="false">IF(OR(N(Register!$F31)=0,Register!$J31&lt;=0),0,_xlfn.IFS(Register!$I31="Daily",Register!$F31*MAX(0,MIN(Register!$H31,J$7)-MAX(Register!$G31,J$6)+1)/Register!$J31,Register!$I31="Monthly",IF(AND(J$6&lt;=Register!$H31,J$7&gt;=Register!$G31),Register!$F31/Register!$K31,0),TRUE(),0))</f>
        <v>0</v>
      </c>
      <c r="K31" s="21" t="n">
        <f aca="false">IF(OR(N(Register!$F31)=0,Register!$J31&lt;=0),0,_xlfn.IFS(Register!$I31="Daily",Register!$F31*MAX(0,MIN(Register!$H31,K$7)-MAX(Register!$G31,K$6)+1)/Register!$J31,Register!$I31="Monthly",IF(AND(K$6&lt;=Register!$H31,K$7&gt;=Register!$G31),Register!$F31/Register!$K31,0),TRUE(),0))</f>
        <v>0</v>
      </c>
      <c r="L31" s="21" t="n">
        <f aca="false">IF(OR(N(Register!$F31)=0,Register!$J31&lt;=0),0,_xlfn.IFS(Register!$I31="Daily",Register!$F31*MAX(0,MIN(Register!$H31,L$7)-MAX(Register!$G31,L$6)+1)/Register!$J31,Register!$I31="Monthly",IF(AND(L$6&lt;=Register!$H31,L$7&gt;=Register!$G31),Register!$F31/Register!$K31,0),TRUE(),0))</f>
        <v>0</v>
      </c>
      <c r="M31" s="21" t="n">
        <f aca="false">IF(OR(N(Register!$F31)=0,Register!$J31&lt;=0),0,_xlfn.IFS(Register!$I31="Daily",Register!$F31*MAX(0,MIN(Register!$H31,M$7)-MAX(Register!$G31,M$6)+1)/Register!$J31,Register!$I31="Monthly",IF(AND(M$6&lt;=Register!$H31,M$7&gt;=Register!$G31),Register!$F31/Register!$K31,0),TRUE(),0))</f>
        <v>0</v>
      </c>
      <c r="N31" s="21" t="n">
        <f aca="false">IF(OR(N(Register!$F31)=0,Register!$J31&lt;=0),0,_xlfn.IFS(Register!$I31="Daily",Register!$F31*MAX(0,MIN(Register!$H31,N$7)-MAX(Register!$G31,N$6)+1)/Register!$J31,Register!$I31="Monthly",IF(AND(N$6&lt;=Register!$H31,N$7&gt;=Register!$G31),Register!$F31/Register!$K31,0),TRUE(),0))</f>
        <v>0</v>
      </c>
      <c r="O31" s="21" t="n">
        <f aca="false">IF(OR(N(Register!$F31)=0,Register!$J31&lt;=0),0,_xlfn.IFS(Register!$I31="Daily",Register!$F31*MAX(0,MIN(Register!$H31,O$7)-MAX(Register!$G31,O$6)+1)/Register!$J31,Register!$I31="Monthly",IF(AND(O$6&lt;=Register!$H31,O$7&gt;=Register!$G31),Register!$F31/Register!$K31,0),TRUE(),0))</f>
        <v>0</v>
      </c>
      <c r="P31" s="26" t="n">
        <f aca="false">SUM(D31:O31)</f>
        <v>0</v>
      </c>
    </row>
    <row r="32" customFormat="false" ht="15" hidden="false" customHeight="false" outlineLevel="0" collapsed="false">
      <c r="A32" s="11" t="str">
        <f aca="false">IF(Register!A32="","",Register!A32)</f>
        <v/>
      </c>
      <c r="B32" s="11" t="str">
        <f aca="false">IF(Register!C32="","",Register!C32)</f>
        <v/>
      </c>
      <c r="C32" s="11" t="str">
        <f aca="false">IF(Register!D32="","",Register!D32)</f>
        <v/>
      </c>
      <c r="D32" s="21" t="n">
        <f aca="false">IF(OR(N(Register!$F32)=0,Register!$J32&lt;=0),0,_xlfn.IFS(Register!$I32="Daily",Register!$F32*MAX(0,MIN(Register!$H32,D$7)-MAX(Register!$G32,D$6)+1)/Register!$J32,Register!$I32="Monthly",IF(AND(D$6&lt;=Register!$H32,D$7&gt;=Register!$G32),Register!$F32/Register!$K32,0),TRUE(),0))</f>
        <v>0</v>
      </c>
      <c r="E32" s="21" t="n">
        <f aca="false">IF(OR(N(Register!$F32)=0,Register!$J32&lt;=0),0,_xlfn.IFS(Register!$I32="Daily",Register!$F32*MAX(0,MIN(Register!$H32,E$7)-MAX(Register!$G32,E$6)+1)/Register!$J32,Register!$I32="Monthly",IF(AND(E$6&lt;=Register!$H32,E$7&gt;=Register!$G32),Register!$F32/Register!$K32,0),TRUE(),0))</f>
        <v>0</v>
      </c>
      <c r="F32" s="21" t="n">
        <f aca="false">IF(OR(N(Register!$F32)=0,Register!$J32&lt;=0),0,_xlfn.IFS(Register!$I32="Daily",Register!$F32*MAX(0,MIN(Register!$H32,F$7)-MAX(Register!$G32,F$6)+1)/Register!$J32,Register!$I32="Monthly",IF(AND(F$6&lt;=Register!$H32,F$7&gt;=Register!$G32),Register!$F32/Register!$K32,0),TRUE(),0))</f>
        <v>0</v>
      </c>
      <c r="G32" s="21" t="n">
        <f aca="false">IF(OR(N(Register!$F32)=0,Register!$J32&lt;=0),0,_xlfn.IFS(Register!$I32="Daily",Register!$F32*MAX(0,MIN(Register!$H32,G$7)-MAX(Register!$G32,G$6)+1)/Register!$J32,Register!$I32="Monthly",IF(AND(G$6&lt;=Register!$H32,G$7&gt;=Register!$G32),Register!$F32/Register!$K32,0),TRUE(),0))</f>
        <v>0</v>
      </c>
      <c r="H32" s="21" t="n">
        <f aca="false">IF(OR(N(Register!$F32)=0,Register!$J32&lt;=0),0,_xlfn.IFS(Register!$I32="Daily",Register!$F32*MAX(0,MIN(Register!$H32,H$7)-MAX(Register!$G32,H$6)+1)/Register!$J32,Register!$I32="Monthly",IF(AND(H$6&lt;=Register!$H32,H$7&gt;=Register!$G32),Register!$F32/Register!$K32,0),TRUE(),0))</f>
        <v>0</v>
      </c>
      <c r="I32" s="21" t="n">
        <f aca="false">IF(OR(N(Register!$F32)=0,Register!$J32&lt;=0),0,_xlfn.IFS(Register!$I32="Daily",Register!$F32*MAX(0,MIN(Register!$H32,I$7)-MAX(Register!$G32,I$6)+1)/Register!$J32,Register!$I32="Monthly",IF(AND(I$6&lt;=Register!$H32,I$7&gt;=Register!$G32),Register!$F32/Register!$K32,0),TRUE(),0))</f>
        <v>0</v>
      </c>
      <c r="J32" s="21" t="n">
        <f aca="false">IF(OR(N(Register!$F32)=0,Register!$J32&lt;=0),0,_xlfn.IFS(Register!$I32="Daily",Register!$F32*MAX(0,MIN(Register!$H32,J$7)-MAX(Register!$G32,J$6)+1)/Register!$J32,Register!$I32="Monthly",IF(AND(J$6&lt;=Register!$H32,J$7&gt;=Register!$G32),Register!$F32/Register!$K32,0),TRUE(),0))</f>
        <v>0</v>
      </c>
      <c r="K32" s="21" t="n">
        <f aca="false">IF(OR(N(Register!$F32)=0,Register!$J32&lt;=0),0,_xlfn.IFS(Register!$I32="Daily",Register!$F32*MAX(0,MIN(Register!$H32,K$7)-MAX(Register!$G32,K$6)+1)/Register!$J32,Register!$I32="Monthly",IF(AND(K$6&lt;=Register!$H32,K$7&gt;=Register!$G32),Register!$F32/Register!$K32,0),TRUE(),0))</f>
        <v>0</v>
      </c>
      <c r="L32" s="21" t="n">
        <f aca="false">IF(OR(N(Register!$F32)=0,Register!$J32&lt;=0),0,_xlfn.IFS(Register!$I32="Daily",Register!$F32*MAX(0,MIN(Register!$H32,L$7)-MAX(Register!$G32,L$6)+1)/Register!$J32,Register!$I32="Monthly",IF(AND(L$6&lt;=Register!$H32,L$7&gt;=Register!$G32),Register!$F32/Register!$K32,0),TRUE(),0))</f>
        <v>0</v>
      </c>
      <c r="M32" s="21" t="n">
        <f aca="false">IF(OR(N(Register!$F32)=0,Register!$J32&lt;=0),0,_xlfn.IFS(Register!$I32="Daily",Register!$F32*MAX(0,MIN(Register!$H32,M$7)-MAX(Register!$G32,M$6)+1)/Register!$J32,Register!$I32="Monthly",IF(AND(M$6&lt;=Register!$H32,M$7&gt;=Register!$G32),Register!$F32/Register!$K32,0),TRUE(),0))</f>
        <v>0</v>
      </c>
      <c r="N32" s="21" t="n">
        <f aca="false">IF(OR(N(Register!$F32)=0,Register!$J32&lt;=0),0,_xlfn.IFS(Register!$I32="Daily",Register!$F32*MAX(0,MIN(Register!$H32,N$7)-MAX(Register!$G32,N$6)+1)/Register!$J32,Register!$I32="Monthly",IF(AND(N$6&lt;=Register!$H32,N$7&gt;=Register!$G32),Register!$F32/Register!$K32,0),TRUE(),0))</f>
        <v>0</v>
      </c>
      <c r="O32" s="21" t="n">
        <f aca="false">IF(OR(N(Register!$F32)=0,Register!$J32&lt;=0),0,_xlfn.IFS(Register!$I32="Daily",Register!$F32*MAX(0,MIN(Register!$H32,O$7)-MAX(Register!$G32,O$6)+1)/Register!$J32,Register!$I32="Monthly",IF(AND(O$6&lt;=Register!$H32,O$7&gt;=Register!$G32),Register!$F32/Register!$K32,0),TRUE(),0))</f>
        <v>0</v>
      </c>
      <c r="P32" s="26" t="n">
        <f aca="false">SUM(D32:O32)</f>
        <v>0</v>
      </c>
    </row>
    <row r="33" customFormat="false" ht="15" hidden="false" customHeight="false" outlineLevel="0" collapsed="false">
      <c r="A33" s="11" t="str">
        <f aca="false">IF(Register!A33="","",Register!A33)</f>
        <v/>
      </c>
      <c r="B33" s="11" t="str">
        <f aca="false">IF(Register!C33="","",Register!C33)</f>
        <v/>
      </c>
      <c r="C33" s="11" t="str">
        <f aca="false">IF(Register!D33="","",Register!D33)</f>
        <v/>
      </c>
      <c r="D33" s="21" t="n">
        <f aca="false">IF(OR(N(Register!$F33)=0,Register!$J33&lt;=0),0,_xlfn.IFS(Register!$I33="Daily",Register!$F33*MAX(0,MIN(Register!$H33,D$7)-MAX(Register!$G33,D$6)+1)/Register!$J33,Register!$I33="Monthly",IF(AND(D$6&lt;=Register!$H33,D$7&gt;=Register!$G33),Register!$F33/Register!$K33,0),TRUE(),0))</f>
        <v>0</v>
      </c>
      <c r="E33" s="21" t="n">
        <f aca="false">IF(OR(N(Register!$F33)=0,Register!$J33&lt;=0),0,_xlfn.IFS(Register!$I33="Daily",Register!$F33*MAX(0,MIN(Register!$H33,E$7)-MAX(Register!$G33,E$6)+1)/Register!$J33,Register!$I33="Monthly",IF(AND(E$6&lt;=Register!$H33,E$7&gt;=Register!$G33),Register!$F33/Register!$K33,0),TRUE(),0))</f>
        <v>0</v>
      </c>
      <c r="F33" s="21" t="n">
        <f aca="false">IF(OR(N(Register!$F33)=0,Register!$J33&lt;=0),0,_xlfn.IFS(Register!$I33="Daily",Register!$F33*MAX(0,MIN(Register!$H33,F$7)-MAX(Register!$G33,F$6)+1)/Register!$J33,Register!$I33="Monthly",IF(AND(F$6&lt;=Register!$H33,F$7&gt;=Register!$G33),Register!$F33/Register!$K33,0),TRUE(),0))</f>
        <v>0</v>
      </c>
      <c r="G33" s="21" t="n">
        <f aca="false">IF(OR(N(Register!$F33)=0,Register!$J33&lt;=0),0,_xlfn.IFS(Register!$I33="Daily",Register!$F33*MAX(0,MIN(Register!$H33,G$7)-MAX(Register!$G33,G$6)+1)/Register!$J33,Register!$I33="Monthly",IF(AND(G$6&lt;=Register!$H33,G$7&gt;=Register!$G33),Register!$F33/Register!$K33,0),TRUE(),0))</f>
        <v>0</v>
      </c>
      <c r="H33" s="21" t="n">
        <f aca="false">IF(OR(N(Register!$F33)=0,Register!$J33&lt;=0),0,_xlfn.IFS(Register!$I33="Daily",Register!$F33*MAX(0,MIN(Register!$H33,H$7)-MAX(Register!$G33,H$6)+1)/Register!$J33,Register!$I33="Monthly",IF(AND(H$6&lt;=Register!$H33,H$7&gt;=Register!$G33),Register!$F33/Register!$K33,0),TRUE(),0))</f>
        <v>0</v>
      </c>
      <c r="I33" s="21" t="n">
        <f aca="false">IF(OR(N(Register!$F33)=0,Register!$J33&lt;=0),0,_xlfn.IFS(Register!$I33="Daily",Register!$F33*MAX(0,MIN(Register!$H33,I$7)-MAX(Register!$G33,I$6)+1)/Register!$J33,Register!$I33="Monthly",IF(AND(I$6&lt;=Register!$H33,I$7&gt;=Register!$G33),Register!$F33/Register!$K33,0),TRUE(),0))</f>
        <v>0</v>
      </c>
      <c r="J33" s="21" t="n">
        <f aca="false">IF(OR(N(Register!$F33)=0,Register!$J33&lt;=0),0,_xlfn.IFS(Register!$I33="Daily",Register!$F33*MAX(0,MIN(Register!$H33,J$7)-MAX(Register!$G33,J$6)+1)/Register!$J33,Register!$I33="Monthly",IF(AND(J$6&lt;=Register!$H33,J$7&gt;=Register!$G33),Register!$F33/Register!$K33,0),TRUE(),0))</f>
        <v>0</v>
      </c>
      <c r="K33" s="21" t="n">
        <f aca="false">IF(OR(N(Register!$F33)=0,Register!$J33&lt;=0),0,_xlfn.IFS(Register!$I33="Daily",Register!$F33*MAX(0,MIN(Register!$H33,K$7)-MAX(Register!$G33,K$6)+1)/Register!$J33,Register!$I33="Monthly",IF(AND(K$6&lt;=Register!$H33,K$7&gt;=Register!$G33),Register!$F33/Register!$K33,0),TRUE(),0))</f>
        <v>0</v>
      </c>
      <c r="L33" s="21" t="n">
        <f aca="false">IF(OR(N(Register!$F33)=0,Register!$J33&lt;=0),0,_xlfn.IFS(Register!$I33="Daily",Register!$F33*MAX(0,MIN(Register!$H33,L$7)-MAX(Register!$G33,L$6)+1)/Register!$J33,Register!$I33="Monthly",IF(AND(L$6&lt;=Register!$H33,L$7&gt;=Register!$G33),Register!$F33/Register!$K33,0),TRUE(),0))</f>
        <v>0</v>
      </c>
      <c r="M33" s="21" t="n">
        <f aca="false">IF(OR(N(Register!$F33)=0,Register!$J33&lt;=0),0,_xlfn.IFS(Register!$I33="Daily",Register!$F33*MAX(0,MIN(Register!$H33,M$7)-MAX(Register!$G33,M$6)+1)/Register!$J33,Register!$I33="Monthly",IF(AND(M$6&lt;=Register!$H33,M$7&gt;=Register!$G33),Register!$F33/Register!$K33,0),TRUE(),0))</f>
        <v>0</v>
      </c>
      <c r="N33" s="21" t="n">
        <f aca="false">IF(OR(N(Register!$F33)=0,Register!$J33&lt;=0),0,_xlfn.IFS(Register!$I33="Daily",Register!$F33*MAX(0,MIN(Register!$H33,N$7)-MAX(Register!$G33,N$6)+1)/Register!$J33,Register!$I33="Monthly",IF(AND(N$6&lt;=Register!$H33,N$7&gt;=Register!$G33),Register!$F33/Register!$K33,0),TRUE(),0))</f>
        <v>0</v>
      </c>
      <c r="O33" s="21" t="n">
        <f aca="false">IF(OR(N(Register!$F33)=0,Register!$J33&lt;=0),0,_xlfn.IFS(Register!$I33="Daily",Register!$F33*MAX(0,MIN(Register!$H33,O$7)-MAX(Register!$G33,O$6)+1)/Register!$J33,Register!$I33="Monthly",IF(AND(O$6&lt;=Register!$H33,O$7&gt;=Register!$G33),Register!$F33/Register!$K33,0),TRUE(),0))</f>
        <v>0</v>
      </c>
      <c r="P33" s="26" t="n">
        <f aca="false">SUM(D33:O33)</f>
        <v>0</v>
      </c>
    </row>
    <row r="34" customFormat="false" ht="15" hidden="false" customHeight="false" outlineLevel="0" collapsed="false">
      <c r="A34" s="11" t="str">
        <f aca="false">IF(Register!A34="","",Register!A34)</f>
        <v/>
      </c>
      <c r="B34" s="11" t="str">
        <f aca="false">IF(Register!C34="","",Register!C34)</f>
        <v/>
      </c>
      <c r="C34" s="11" t="str">
        <f aca="false">IF(Register!D34="","",Register!D34)</f>
        <v/>
      </c>
      <c r="D34" s="21" t="n">
        <f aca="false">IF(OR(N(Register!$F34)=0,Register!$J34&lt;=0),0,_xlfn.IFS(Register!$I34="Daily",Register!$F34*MAX(0,MIN(Register!$H34,D$7)-MAX(Register!$G34,D$6)+1)/Register!$J34,Register!$I34="Monthly",IF(AND(D$6&lt;=Register!$H34,D$7&gt;=Register!$G34),Register!$F34/Register!$K34,0),TRUE(),0))</f>
        <v>0</v>
      </c>
      <c r="E34" s="21" t="n">
        <f aca="false">IF(OR(N(Register!$F34)=0,Register!$J34&lt;=0),0,_xlfn.IFS(Register!$I34="Daily",Register!$F34*MAX(0,MIN(Register!$H34,E$7)-MAX(Register!$G34,E$6)+1)/Register!$J34,Register!$I34="Monthly",IF(AND(E$6&lt;=Register!$H34,E$7&gt;=Register!$G34),Register!$F34/Register!$K34,0),TRUE(),0))</f>
        <v>0</v>
      </c>
      <c r="F34" s="21" t="n">
        <f aca="false">IF(OR(N(Register!$F34)=0,Register!$J34&lt;=0),0,_xlfn.IFS(Register!$I34="Daily",Register!$F34*MAX(0,MIN(Register!$H34,F$7)-MAX(Register!$G34,F$6)+1)/Register!$J34,Register!$I34="Monthly",IF(AND(F$6&lt;=Register!$H34,F$7&gt;=Register!$G34),Register!$F34/Register!$K34,0),TRUE(),0))</f>
        <v>0</v>
      </c>
      <c r="G34" s="21" t="n">
        <f aca="false">IF(OR(N(Register!$F34)=0,Register!$J34&lt;=0),0,_xlfn.IFS(Register!$I34="Daily",Register!$F34*MAX(0,MIN(Register!$H34,G$7)-MAX(Register!$G34,G$6)+1)/Register!$J34,Register!$I34="Monthly",IF(AND(G$6&lt;=Register!$H34,G$7&gt;=Register!$G34),Register!$F34/Register!$K34,0),TRUE(),0))</f>
        <v>0</v>
      </c>
      <c r="H34" s="21" t="n">
        <f aca="false">IF(OR(N(Register!$F34)=0,Register!$J34&lt;=0),0,_xlfn.IFS(Register!$I34="Daily",Register!$F34*MAX(0,MIN(Register!$H34,H$7)-MAX(Register!$G34,H$6)+1)/Register!$J34,Register!$I34="Monthly",IF(AND(H$6&lt;=Register!$H34,H$7&gt;=Register!$G34),Register!$F34/Register!$K34,0),TRUE(),0))</f>
        <v>0</v>
      </c>
      <c r="I34" s="21" t="n">
        <f aca="false">IF(OR(N(Register!$F34)=0,Register!$J34&lt;=0),0,_xlfn.IFS(Register!$I34="Daily",Register!$F34*MAX(0,MIN(Register!$H34,I$7)-MAX(Register!$G34,I$6)+1)/Register!$J34,Register!$I34="Monthly",IF(AND(I$6&lt;=Register!$H34,I$7&gt;=Register!$G34),Register!$F34/Register!$K34,0),TRUE(),0))</f>
        <v>0</v>
      </c>
      <c r="J34" s="21" t="n">
        <f aca="false">IF(OR(N(Register!$F34)=0,Register!$J34&lt;=0),0,_xlfn.IFS(Register!$I34="Daily",Register!$F34*MAX(0,MIN(Register!$H34,J$7)-MAX(Register!$G34,J$6)+1)/Register!$J34,Register!$I34="Monthly",IF(AND(J$6&lt;=Register!$H34,J$7&gt;=Register!$G34),Register!$F34/Register!$K34,0),TRUE(),0))</f>
        <v>0</v>
      </c>
      <c r="K34" s="21" t="n">
        <f aca="false">IF(OR(N(Register!$F34)=0,Register!$J34&lt;=0),0,_xlfn.IFS(Register!$I34="Daily",Register!$F34*MAX(0,MIN(Register!$H34,K$7)-MAX(Register!$G34,K$6)+1)/Register!$J34,Register!$I34="Monthly",IF(AND(K$6&lt;=Register!$H34,K$7&gt;=Register!$G34),Register!$F34/Register!$K34,0),TRUE(),0))</f>
        <v>0</v>
      </c>
      <c r="L34" s="21" t="n">
        <f aca="false">IF(OR(N(Register!$F34)=0,Register!$J34&lt;=0),0,_xlfn.IFS(Register!$I34="Daily",Register!$F34*MAX(0,MIN(Register!$H34,L$7)-MAX(Register!$G34,L$6)+1)/Register!$J34,Register!$I34="Monthly",IF(AND(L$6&lt;=Register!$H34,L$7&gt;=Register!$G34),Register!$F34/Register!$K34,0),TRUE(),0))</f>
        <v>0</v>
      </c>
      <c r="M34" s="21" t="n">
        <f aca="false">IF(OR(N(Register!$F34)=0,Register!$J34&lt;=0),0,_xlfn.IFS(Register!$I34="Daily",Register!$F34*MAX(0,MIN(Register!$H34,M$7)-MAX(Register!$G34,M$6)+1)/Register!$J34,Register!$I34="Monthly",IF(AND(M$6&lt;=Register!$H34,M$7&gt;=Register!$G34),Register!$F34/Register!$K34,0),TRUE(),0))</f>
        <v>0</v>
      </c>
      <c r="N34" s="21" t="n">
        <f aca="false">IF(OR(N(Register!$F34)=0,Register!$J34&lt;=0),0,_xlfn.IFS(Register!$I34="Daily",Register!$F34*MAX(0,MIN(Register!$H34,N$7)-MAX(Register!$G34,N$6)+1)/Register!$J34,Register!$I34="Monthly",IF(AND(N$6&lt;=Register!$H34,N$7&gt;=Register!$G34),Register!$F34/Register!$K34,0),TRUE(),0))</f>
        <v>0</v>
      </c>
      <c r="O34" s="21" t="n">
        <f aca="false">IF(OR(N(Register!$F34)=0,Register!$J34&lt;=0),0,_xlfn.IFS(Register!$I34="Daily",Register!$F34*MAX(0,MIN(Register!$H34,O$7)-MAX(Register!$G34,O$6)+1)/Register!$J34,Register!$I34="Monthly",IF(AND(O$6&lt;=Register!$H34,O$7&gt;=Register!$G34),Register!$F34/Register!$K34,0),TRUE(),0))</f>
        <v>0</v>
      </c>
      <c r="P34" s="26" t="n">
        <f aca="false">SUM(D34:O34)</f>
        <v>0</v>
      </c>
    </row>
    <row r="35" customFormat="false" ht="15" hidden="false" customHeight="false" outlineLevel="0" collapsed="false">
      <c r="A35" s="11" t="str">
        <f aca="false">IF(Register!A35="","",Register!A35)</f>
        <v/>
      </c>
      <c r="B35" s="11" t="str">
        <f aca="false">IF(Register!C35="","",Register!C35)</f>
        <v/>
      </c>
      <c r="C35" s="11" t="str">
        <f aca="false">IF(Register!D35="","",Register!D35)</f>
        <v/>
      </c>
      <c r="D35" s="21" t="n">
        <f aca="false">IF(OR(N(Register!$F35)=0,Register!$J35&lt;=0),0,_xlfn.IFS(Register!$I35="Daily",Register!$F35*MAX(0,MIN(Register!$H35,D$7)-MAX(Register!$G35,D$6)+1)/Register!$J35,Register!$I35="Monthly",IF(AND(D$6&lt;=Register!$H35,D$7&gt;=Register!$G35),Register!$F35/Register!$K35,0),TRUE(),0))</f>
        <v>0</v>
      </c>
      <c r="E35" s="21" t="n">
        <f aca="false">IF(OR(N(Register!$F35)=0,Register!$J35&lt;=0),0,_xlfn.IFS(Register!$I35="Daily",Register!$F35*MAX(0,MIN(Register!$H35,E$7)-MAX(Register!$G35,E$6)+1)/Register!$J35,Register!$I35="Monthly",IF(AND(E$6&lt;=Register!$H35,E$7&gt;=Register!$G35),Register!$F35/Register!$K35,0),TRUE(),0))</f>
        <v>0</v>
      </c>
      <c r="F35" s="21" t="n">
        <f aca="false">IF(OR(N(Register!$F35)=0,Register!$J35&lt;=0),0,_xlfn.IFS(Register!$I35="Daily",Register!$F35*MAX(0,MIN(Register!$H35,F$7)-MAX(Register!$G35,F$6)+1)/Register!$J35,Register!$I35="Monthly",IF(AND(F$6&lt;=Register!$H35,F$7&gt;=Register!$G35),Register!$F35/Register!$K35,0),TRUE(),0))</f>
        <v>0</v>
      </c>
      <c r="G35" s="21" t="n">
        <f aca="false">IF(OR(N(Register!$F35)=0,Register!$J35&lt;=0),0,_xlfn.IFS(Register!$I35="Daily",Register!$F35*MAX(0,MIN(Register!$H35,G$7)-MAX(Register!$G35,G$6)+1)/Register!$J35,Register!$I35="Monthly",IF(AND(G$6&lt;=Register!$H35,G$7&gt;=Register!$G35),Register!$F35/Register!$K35,0),TRUE(),0))</f>
        <v>0</v>
      </c>
      <c r="H35" s="21" t="n">
        <f aca="false">IF(OR(N(Register!$F35)=0,Register!$J35&lt;=0),0,_xlfn.IFS(Register!$I35="Daily",Register!$F35*MAX(0,MIN(Register!$H35,H$7)-MAX(Register!$G35,H$6)+1)/Register!$J35,Register!$I35="Monthly",IF(AND(H$6&lt;=Register!$H35,H$7&gt;=Register!$G35),Register!$F35/Register!$K35,0),TRUE(),0))</f>
        <v>0</v>
      </c>
      <c r="I35" s="21" t="n">
        <f aca="false">IF(OR(N(Register!$F35)=0,Register!$J35&lt;=0),0,_xlfn.IFS(Register!$I35="Daily",Register!$F35*MAX(0,MIN(Register!$H35,I$7)-MAX(Register!$G35,I$6)+1)/Register!$J35,Register!$I35="Monthly",IF(AND(I$6&lt;=Register!$H35,I$7&gt;=Register!$G35),Register!$F35/Register!$K35,0),TRUE(),0))</f>
        <v>0</v>
      </c>
      <c r="J35" s="21" t="n">
        <f aca="false">IF(OR(N(Register!$F35)=0,Register!$J35&lt;=0),0,_xlfn.IFS(Register!$I35="Daily",Register!$F35*MAX(0,MIN(Register!$H35,J$7)-MAX(Register!$G35,J$6)+1)/Register!$J35,Register!$I35="Monthly",IF(AND(J$6&lt;=Register!$H35,J$7&gt;=Register!$G35),Register!$F35/Register!$K35,0),TRUE(),0))</f>
        <v>0</v>
      </c>
      <c r="K35" s="21" t="n">
        <f aca="false">IF(OR(N(Register!$F35)=0,Register!$J35&lt;=0),0,_xlfn.IFS(Register!$I35="Daily",Register!$F35*MAX(0,MIN(Register!$H35,K$7)-MAX(Register!$G35,K$6)+1)/Register!$J35,Register!$I35="Monthly",IF(AND(K$6&lt;=Register!$H35,K$7&gt;=Register!$G35),Register!$F35/Register!$K35,0),TRUE(),0))</f>
        <v>0</v>
      </c>
      <c r="L35" s="21" t="n">
        <f aca="false">IF(OR(N(Register!$F35)=0,Register!$J35&lt;=0),0,_xlfn.IFS(Register!$I35="Daily",Register!$F35*MAX(0,MIN(Register!$H35,L$7)-MAX(Register!$G35,L$6)+1)/Register!$J35,Register!$I35="Monthly",IF(AND(L$6&lt;=Register!$H35,L$7&gt;=Register!$G35),Register!$F35/Register!$K35,0),TRUE(),0))</f>
        <v>0</v>
      </c>
      <c r="M35" s="21" t="n">
        <f aca="false">IF(OR(N(Register!$F35)=0,Register!$J35&lt;=0),0,_xlfn.IFS(Register!$I35="Daily",Register!$F35*MAX(0,MIN(Register!$H35,M$7)-MAX(Register!$G35,M$6)+1)/Register!$J35,Register!$I35="Monthly",IF(AND(M$6&lt;=Register!$H35,M$7&gt;=Register!$G35),Register!$F35/Register!$K35,0),TRUE(),0))</f>
        <v>0</v>
      </c>
      <c r="N35" s="21" t="n">
        <f aca="false">IF(OR(N(Register!$F35)=0,Register!$J35&lt;=0),0,_xlfn.IFS(Register!$I35="Daily",Register!$F35*MAX(0,MIN(Register!$H35,N$7)-MAX(Register!$G35,N$6)+1)/Register!$J35,Register!$I35="Monthly",IF(AND(N$6&lt;=Register!$H35,N$7&gt;=Register!$G35),Register!$F35/Register!$K35,0),TRUE(),0))</f>
        <v>0</v>
      </c>
      <c r="O35" s="21" t="n">
        <f aca="false">IF(OR(N(Register!$F35)=0,Register!$J35&lt;=0),0,_xlfn.IFS(Register!$I35="Daily",Register!$F35*MAX(0,MIN(Register!$H35,O$7)-MAX(Register!$G35,O$6)+1)/Register!$J35,Register!$I35="Monthly",IF(AND(O$6&lt;=Register!$H35,O$7&gt;=Register!$G35),Register!$F35/Register!$K35,0),TRUE(),0))</f>
        <v>0</v>
      </c>
      <c r="P35" s="26" t="n">
        <f aca="false">SUM(D35:O35)</f>
        <v>0</v>
      </c>
    </row>
    <row r="36" customFormat="false" ht="15" hidden="false" customHeight="false" outlineLevel="0" collapsed="false">
      <c r="A36" s="11" t="str">
        <f aca="false">IF(Register!A36="","",Register!A36)</f>
        <v/>
      </c>
      <c r="B36" s="11" t="str">
        <f aca="false">IF(Register!C36="","",Register!C36)</f>
        <v/>
      </c>
      <c r="C36" s="11" t="str">
        <f aca="false">IF(Register!D36="","",Register!D36)</f>
        <v/>
      </c>
      <c r="D36" s="21" t="n">
        <f aca="false">IF(OR(N(Register!$F36)=0,Register!$J36&lt;=0),0,_xlfn.IFS(Register!$I36="Daily",Register!$F36*MAX(0,MIN(Register!$H36,D$7)-MAX(Register!$G36,D$6)+1)/Register!$J36,Register!$I36="Monthly",IF(AND(D$6&lt;=Register!$H36,D$7&gt;=Register!$G36),Register!$F36/Register!$K36,0),TRUE(),0))</f>
        <v>0</v>
      </c>
      <c r="E36" s="21" t="n">
        <f aca="false">IF(OR(N(Register!$F36)=0,Register!$J36&lt;=0),0,_xlfn.IFS(Register!$I36="Daily",Register!$F36*MAX(0,MIN(Register!$H36,E$7)-MAX(Register!$G36,E$6)+1)/Register!$J36,Register!$I36="Monthly",IF(AND(E$6&lt;=Register!$H36,E$7&gt;=Register!$G36),Register!$F36/Register!$K36,0),TRUE(),0))</f>
        <v>0</v>
      </c>
      <c r="F36" s="21" t="n">
        <f aca="false">IF(OR(N(Register!$F36)=0,Register!$J36&lt;=0),0,_xlfn.IFS(Register!$I36="Daily",Register!$F36*MAX(0,MIN(Register!$H36,F$7)-MAX(Register!$G36,F$6)+1)/Register!$J36,Register!$I36="Monthly",IF(AND(F$6&lt;=Register!$H36,F$7&gt;=Register!$G36),Register!$F36/Register!$K36,0),TRUE(),0))</f>
        <v>0</v>
      </c>
      <c r="G36" s="21" t="n">
        <f aca="false">IF(OR(N(Register!$F36)=0,Register!$J36&lt;=0),0,_xlfn.IFS(Register!$I36="Daily",Register!$F36*MAX(0,MIN(Register!$H36,G$7)-MAX(Register!$G36,G$6)+1)/Register!$J36,Register!$I36="Monthly",IF(AND(G$6&lt;=Register!$H36,G$7&gt;=Register!$G36),Register!$F36/Register!$K36,0),TRUE(),0))</f>
        <v>0</v>
      </c>
      <c r="H36" s="21" t="n">
        <f aca="false">IF(OR(N(Register!$F36)=0,Register!$J36&lt;=0),0,_xlfn.IFS(Register!$I36="Daily",Register!$F36*MAX(0,MIN(Register!$H36,H$7)-MAX(Register!$G36,H$6)+1)/Register!$J36,Register!$I36="Monthly",IF(AND(H$6&lt;=Register!$H36,H$7&gt;=Register!$G36),Register!$F36/Register!$K36,0),TRUE(),0))</f>
        <v>0</v>
      </c>
      <c r="I36" s="21" t="n">
        <f aca="false">IF(OR(N(Register!$F36)=0,Register!$J36&lt;=0),0,_xlfn.IFS(Register!$I36="Daily",Register!$F36*MAX(0,MIN(Register!$H36,I$7)-MAX(Register!$G36,I$6)+1)/Register!$J36,Register!$I36="Monthly",IF(AND(I$6&lt;=Register!$H36,I$7&gt;=Register!$G36),Register!$F36/Register!$K36,0),TRUE(),0))</f>
        <v>0</v>
      </c>
      <c r="J36" s="21" t="n">
        <f aca="false">IF(OR(N(Register!$F36)=0,Register!$J36&lt;=0),0,_xlfn.IFS(Register!$I36="Daily",Register!$F36*MAX(0,MIN(Register!$H36,J$7)-MAX(Register!$G36,J$6)+1)/Register!$J36,Register!$I36="Monthly",IF(AND(J$6&lt;=Register!$H36,J$7&gt;=Register!$G36),Register!$F36/Register!$K36,0),TRUE(),0))</f>
        <v>0</v>
      </c>
      <c r="K36" s="21" t="n">
        <f aca="false">IF(OR(N(Register!$F36)=0,Register!$J36&lt;=0),0,_xlfn.IFS(Register!$I36="Daily",Register!$F36*MAX(0,MIN(Register!$H36,K$7)-MAX(Register!$G36,K$6)+1)/Register!$J36,Register!$I36="Monthly",IF(AND(K$6&lt;=Register!$H36,K$7&gt;=Register!$G36),Register!$F36/Register!$K36,0),TRUE(),0))</f>
        <v>0</v>
      </c>
      <c r="L36" s="21" t="n">
        <f aca="false">IF(OR(N(Register!$F36)=0,Register!$J36&lt;=0),0,_xlfn.IFS(Register!$I36="Daily",Register!$F36*MAX(0,MIN(Register!$H36,L$7)-MAX(Register!$G36,L$6)+1)/Register!$J36,Register!$I36="Monthly",IF(AND(L$6&lt;=Register!$H36,L$7&gt;=Register!$G36),Register!$F36/Register!$K36,0),TRUE(),0))</f>
        <v>0</v>
      </c>
      <c r="M36" s="21" t="n">
        <f aca="false">IF(OR(N(Register!$F36)=0,Register!$J36&lt;=0),0,_xlfn.IFS(Register!$I36="Daily",Register!$F36*MAX(0,MIN(Register!$H36,M$7)-MAX(Register!$G36,M$6)+1)/Register!$J36,Register!$I36="Monthly",IF(AND(M$6&lt;=Register!$H36,M$7&gt;=Register!$G36),Register!$F36/Register!$K36,0),TRUE(),0))</f>
        <v>0</v>
      </c>
      <c r="N36" s="21" t="n">
        <f aca="false">IF(OR(N(Register!$F36)=0,Register!$J36&lt;=0),0,_xlfn.IFS(Register!$I36="Daily",Register!$F36*MAX(0,MIN(Register!$H36,N$7)-MAX(Register!$G36,N$6)+1)/Register!$J36,Register!$I36="Monthly",IF(AND(N$6&lt;=Register!$H36,N$7&gt;=Register!$G36),Register!$F36/Register!$K36,0),TRUE(),0))</f>
        <v>0</v>
      </c>
      <c r="O36" s="21" t="n">
        <f aca="false">IF(OR(N(Register!$F36)=0,Register!$J36&lt;=0),0,_xlfn.IFS(Register!$I36="Daily",Register!$F36*MAX(0,MIN(Register!$H36,O$7)-MAX(Register!$G36,O$6)+1)/Register!$J36,Register!$I36="Monthly",IF(AND(O$6&lt;=Register!$H36,O$7&gt;=Register!$G36),Register!$F36/Register!$K36,0),TRUE(),0))</f>
        <v>0</v>
      </c>
      <c r="P36" s="26" t="n">
        <f aca="false">SUM(D36:O36)</f>
        <v>0</v>
      </c>
    </row>
    <row r="37" customFormat="false" ht="15" hidden="false" customHeight="false" outlineLevel="0" collapsed="false">
      <c r="A37" s="11" t="str">
        <f aca="false">IF(Register!A37="","",Register!A37)</f>
        <v/>
      </c>
      <c r="B37" s="11" t="str">
        <f aca="false">IF(Register!C37="","",Register!C37)</f>
        <v/>
      </c>
      <c r="C37" s="11" t="str">
        <f aca="false">IF(Register!D37="","",Register!D37)</f>
        <v/>
      </c>
      <c r="D37" s="21" t="n">
        <f aca="false">IF(OR(N(Register!$F37)=0,Register!$J37&lt;=0),0,_xlfn.IFS(Register!$I37="Daily",Register!$F37*MAX(0,MIN(Register!$H37,D$7)-MAX(Register!$G37,D$6)+1)/Register!$J37,Register!$I37="Monthly",IF(AND(D$6&lt;=Register!$H37,D$7&gt;=Register!$G37),Register!$F37/Register!$K37,0),TRUE(),0))</f>
        <v>0</v>
      </c>
      <c r="E37" s="21" t="n">
        <f aca="false">IF(OR(N(Register!$F37)=0,Register!$J37&lt;=0),0,_xlfn.IFS(Register!$I37="Daily",Register!$F37*MAX(0,MIN(Register!$H37,E$7)-MAX(Register!$G37,E$6)+1)/Register!$J37,Register!$I37="Monthly",IF(AND(E$6&lt;=Register!$H37,E$7&gt;=Register!$G37),Register!$F37/Register!$K37,0),TRUE(),0))</f>
        <v>0</v>
      </c>
      <c r="F37" s="21" t="n">
        <f aca="false">IF(OR(N(Register!$F37)=0,Register!$J37&lt;=0),0,_xlfn.IFS(Register!$I37="Daily",Register!$F37*MAX(0,MIN(Register!$H37,F$7)-MAX(Register!$G37,F$6)+1)/Register!$J37,Register!$I37="Monthly",IF(AND(F$6&lt;=Register!$H37,F$7&gt;=Register!$G37),Register!$F37/Register!$K37,0),TRUE(),0))</f>
        <v>0</v>
      </c>
      <c r="G37" s="21" t="n">
        <f aca="false">IF(OR(N(Register!$F37)=0,Register!$J37&lt;=0),0,_xlfn.IFS(Register!$I37="Daily",Register!$F37*MAX(0,MIN(Register!$H37,G$7)-MAX(Register!$G37,G$6)+1)/Register!$J37,Register!$I37="Monthly",IF(AND(G$6&lt;=Register!$H37,G$7&gt;=Register!$G37),Register!$F37/Register!$K37,0),TRUE(),0))</f>
        <v>0</v>
      </c>
      <c r="H37" s="21" t="n">
        <f aca="false">IF(OR(N(Register!$F37)=0,Register!$J37&lt;=0),0,_xlfn.IFS(Register!$I37="Daily",Register!$F37*MAX(0,MIN(Register!$H37,H$7)-MAX(Register!$G37,H$6)+1)/Register!$J37,Register!$I37="Monthly",IF(AND(H$6&lt;=Register!$H37,H$7&gt;=Register!$G37),Register!$F37/Register!$K37,0),TRUE(),0))</f>
        <v>0</v>
      </c>
      <c r="I37" s="21" t="n">
        <f aca="false">IF(OR(N(Register!$F37)=0,Register!$J37&lt;=0),0,_xlfn.IFS(Register!$I37="Daily",Register!$F37*MAX(0,MIN(Register!$H37,I$7)-MAX(Register!$G37,I$6)+1)/Register!$J37,Register!$I37="Monthly",IF(AND(I$6&lt;=Register!$H37,I$7&gt;=Register!$G37),Register!$F37/Register!$K37,0),TRUE(),0))</f>
        <v>0</v>
      </c>
      <c r="J37" s="21" t="n">
        <f aca="false">IF(OR(N(Register!$F37)=0,Register!$J37&lt;=0),0,_xlfn.IFS(Register!$I37="Daily",Register!$F37*MAX(0,MIN(Register!$H37,J$7)-MAX(Register!$G37,J$6)+1)/Register!$J37,Register!$I37="Monthly",IF(AND(J$6&lt;=Register!$H37,J$7&gt;=Register!$G37),Register!$F37/Register!$K37,0),TRUE(),0))</f>
        <v>0</v>
      </c>
      <c r="K37" s="21" t="n">
        <f aca="false">IF(OR(N(Register!$F37)=0,Register!$J37&lt;=0),0,_xlfn.IFS(Register!$I37="Daily",Register!$F37*MAX(0,MIN(Register!$H37,K$7)-MAX(Register!$G37,K$6)+1)/Register!$J37,Register!$I37="Monthly",IF(AND(K$6&lt;=Register!$H37,K$7&gt;=Register!$G37),Register!$F37/Register!$K37,0),TRUE(),0))</f>
        <v>0</v>
      </c>
      <c r="L37" s="21" t="n">
        <f aca="false">IF(OR(N(Register!$F37)=0,Register!$J37&lt;=0),0,_xlfn.IFS(Register!$I37="Daily",Register!$F37*MAX(0,MIN(Register!$H37,L$7)-MAX(Register!$G37,L$6)+1)/Register!$J37,Register!$I37="Monthly",IF(AND(L$6&lt;=Register!$H37,L$7&gt;=Register!$G37),Register!$F37/Register!$K37,0),TRUE(),0))</f>
        <v>0</v>
      </c>
      <c r="M37" s="21" t="n">
        <f aca="false">IF(OR(N(Register!$F37)=0,Register!$J37&lt;=0),0,_xlfn.IFS(Register!$I37="Daily",Register!$F37*MAX(0,MIN(Register!$H37,M$7)-MAX(Register!$G37,M$6)+1)/Register!$J37,Register!$I37="Monthly",IF(AND(M$6&lt;=Register!$H37,M$7&gt;=Register!$G37),Register!$F37/Register!$K37,0),TRUE(),0))</f>
        <v>0</v>
      </c>
      <c r="N37" s="21" t="n">
        <f aca="false">IF(OR(N(Register!$F37)=0,Register!$J37&lt;=0),0,_xlfn.IFS(Register!$I37="Daily",Register!$F37*MAX(0,MIN(Register!$H37,N$7)-MAX(Register!$G37,N$6)+1)/Register!$J37,Register!$I37="Monthly",IF(AND(N$6&lt;=Register!$H37,N$7&gt;=Register!$G37),Register!$F37/Register!$K37,0),TRUE(),0))</f>
        <v>0</v>
      </c>
      <c r="O37" s="21" t="n">
        <f aca="false">IF(OR(N(Register!$F37)=0,Register!$J37&lt;=0),0,_xlfn.IFS(Register!$I37="Daily",Register!$F37*MAX(0,MIN(Register!$H37,O$7)-MAX(Register!$G37,O$6)+1)/Register!$J37,Register!$I37="Monthly",IF(AND(O$6&lt;=Register!$H37,O$7&gt;=Register!$G37),Register!$F37/Register!$K37,0),TRUE(),0))</f>
        <v>0</v>
      </c>
      <c r="P37" s="26" t="n">
        <f aca="false">SUM(D37:O37)</f>
        <v>0</v>
      </c>
    </row>
    <row r="38" customFormat="false" ht="15" hidden="false" customHeight="false" outlineLevel="0" collapsed="false">
      <c r="A38" s="11" t="str">
        <f aca="false">IF(Register!A38="","",Register!A38)</f>
        <v/>
      </c>
      <c r="B38" s="11" t="str">
        <f aca="false">IF(Register!C38="","",Register!C38)</f>
        <v/>
      </c>
      <c r="C38" s="11" t="str">
        <f aca="false">IF(Register!D38="","",Register!D38)</f>
        <v/>
      </c>
      <c r="D38" s="21" t="n">
        <f aca="false">IF(OR(N(Register!$F38)=0,Register!$J38&lt;=0),0,_xlfn.IFS(Register!$I38="Daily",Register!$F38*MAX(0,MIN(Register!$H38,D$7)-MAX(Register!$G38,D$6)+1)/Register!$J38,Register!$I38="Monthly",IF(AND(D$6&lt;=Register!$H38,D$7&gt;=Register!$G38),Register!$F38/Register!$K38,0),TRUE(),0))</f>
        <v>0</v>
      </c>
      <c r="E38" s="21" t="n">
        <f aca="false">IF(OR(N(Register!$F38)=0,Register!$J38&lt;=0),0,_xlfn.IFS(Register!$I38="Daily",Register!$F38*MAX(0,MIN(Register!$H38,E$7)-MAX(Register!$G38,E$6)+1)/Register!$J38,Register!$I38="Monthly",IF(AND(E$6&lt;=Register!$H38,E$7&gt;=Register!$G38),Register!$F38/Register!$K38,0),TRUE(),0))</f>
        <v>0</v>
      </c>
      <c r="F38" s="21" t="n">
        <f aca="false">IF(OR(N(Register!$F38)=0,Register!$J38&lt;=0),0,_xlfn.IFS(Register!$I38="Daily",Register!$F38*MAX(0,MIN(Register!$H38,F$7)-MAX(Register!$G38,F$6)+1)/Register!$J38,Register!$I38="Monthly",IF(AND(F$6&lt;=Register!$H38,F$7&gt;=Register!$G38),Register!$F38/Register!$K38,0),TRUE(),0))</f>
        <v>0</v>
      </c>
      <c r="G38" s="21" t="n">
        <f aca="false">IF(OR(N(Register!$F38)=0,Register!$J38&lt;=0),0,_xlfn.IFS(Register!$I38="Daily",Register!$F38*MAX(0,MIN(Register!$H38,G$7)-MAX(Register!$G38,G$6)+1)/Register!$J38,Register!$I38="Monthly",IF(AND(G$6&lt;=Register!$H38,G$7&gt;=Register!$G38),Register!$F38/Register!$K38,0),TRUE(),0))</f>
        <v>0</v>
      </c>
      <c r="H38" s="21" t="n">
        <f aca="false">IF(OR(N(Register!$F38)=0,Register!$J38&lt;=0),0,_xlfn.IFS(Register!$I38="Daily",Register!$F38*MAX(0,MIN(Register!$H38,H$7)-MAX(Register!$G38,H$6)+1)/Register!$J38,Register!$I38="Monthly",IF(AND(H$6&lt;=Register!$H38,H$7&gt;=Register!$G38),Register!$F38/Register!$K38,0),TRUE(),0))</f>
        <v>0</v>
      </c>
      <c r="I38" s="21" t="n">
        <f aca="false">IF(OR(N(Register!$F38)=0,Register!$J38&lt;=0),0,_xlfn.IFS(Register!$I38="Daily",Register!$F38*MAX(0,MIN(Register!$H38,I$7)-MAX(Register!$G38,I$6)+1)/Register!$J38,Register!$I38="Monthly",IF(AND(I$6&lt;=Register!$H38,I$7&gt;=Register!$G38),Register!$F38/Register!$K38,0),TRUE(),0))</f>
        <v>0</v>
      </c>
      <c r="J38" s="21" t="n">
        <f aca="false">IF(OR(N(Register!$F38)=0,Register!$J38&lt;=0),0,_xlfn.IFS(Register!$I38="Daily",Register!$F38*MAX(0,MIN(Register!$H38,J$7)-MAX(Register!$G38,J$6)+1)/Register!$J38,Register!$I38="Monthly",IF(AND(J$6&lt;=Register!$H38,J$7&gt;=Register!$G38),Register!$F38/Register!$K38,0),TRUE(),0))</f>
        <v>0</v>
      </c>
      <c r="K38" s="21" t="n">
        <f aca="false">IF(OR(N(Register!$F38)=0,Register!$J38&lt;=0),0,_xlfn.IFS(Register!$I38="Daily",Register!$F38*MAX(0,MIN(Register!$H38,K$7)-MAX(Register!$G38,K$6)+1)/Register!$J38,Register!$I38="Monthly",IF(AND(K$6&lt;=Register!$H38,K$7&gt;=Register!$G38),Register!$F38/Register!$K38,0),TRUE(),0))</f>
        <v>0</v>
      </c>
      <c r="L38" s="21" t="n">
        <f aca="false">IF(OR(N(Register!$F38)=0,Register!$J38&lt;=0),0,_xlfn.IFS(Register!$I38="Daily",Register!$F38*MAX(0,MIN(Register!$H38,L$7)-MAX(Register!$G38,L$6)+1)/Register!$J38,Register!$I38="Monthly",IF(AND(L$6&lt;=Register!$H38,L$7&gt;=Register!$G38),Register!$F38/Register!$K38,0),TRUE(),0))</f>
        <v>0</v>
      </c>
      <c r="M38" s="21" t="n">
        <f aca="false">IF(OR(N(Register!$F38)=0,Register!$J38&lt;=0),0,_xlfn.IFS(Register!$I38="Daily",Register!$F38*MAX(0,MIN(Register!$H38,M$7)-MAX(Register!$G38,M$6)+1)/Register!$J38,Register!$I38="Monthly",IF(AND(M$6&lt;=Register!$H38,M$7&gt;=Register!$G38),Register!$F38/Register!$K38,0),TRUE(),0))</f>
        <v>0</v>
      </c>
      <c r="N38" s="21" t="n">
        <f aca="false">IF(OR(N(Register!$F38)=0,Register!$J38&lt;=0),0,_xlfn.IFS(Register!$I38="Daily",Register!$F38*MAX(0,MIN(Register!$H38,N$7)-MAX(Register!$G38,N$6)+1)/Register!$J38,Register!$I38="Monthly",IF(AND(N$6&lt;=Register!$H38,N$7&gt;=Register!$G38),Register!$F38/Register!$K38,0),TRUE(),0))</f>
        <v>0</v>
      </c>
      <c r="O38" s="21" t="n">
        <f aca="false">IF(OR(N(Register!$F38)=0,Register!$J38&lt;=0),0,_xlfn.IFS(Register!$I38="Daily",Register!$F38*MAX(0,MIN(Register!$H38,O$7)-MAX(Register!$G38,O$6)+1)/Register!$J38,Register!$I38="Monthly",IF(AND(O$6&lt;=Register!$H38,O$7&gt;=Register!$G38),Register!$F38/Register!$K38,0),TRUE(),0))</f>
        <v>0</v>
      </c>
      <c r="P38" s="26" t="n">
        <f aca="false">SUM(D38:O38)</f>
        <v>0</v>
      </c>
    </row>
    <row r="39" customFormat="false" ht="15" hidden="false" customHeight="false" outlineLevel="0" collapsed="false">
      <c r="A39" s="11" t="str">
        <f aca="false">IF(Register!A39="","",Register!A39)</f>
        <v/>
      </c>
      <c r="B39" s="11" t="str">
        <f aca="false">IF(Register!C39="","",Register!C39)</f>
        <v/>
      </c>
      <c r="C39" s="11" t="str">
        <f aca="false">IF(Register!D39="","",Register!D39)</f>
        <v/>
      </c>
      <c r="D39" s="21" t="n">
        <f aca="false">IF(OR(N(Register!$F39)=0,Register!$J39&lt;=0),0,_xlfn.IFS(Register!$I39="Daily",Register!$F39*MAX(0,MIN(Register!$H39,D$7)-MAX(Register!$G39,D$6)+1)/Register!$J39,Register!$I39="Monthly",IF(AND(D$6&lt;=Register!$H39,D$7&gt;=Register!$G39),Register!$F39/Register!$K39,0),TRUE(),0))</f>
        <v>0</v>
      </c>
      <c r="E39" s="21" t="n">
        <f aca="false">IF(OR(N(Register!$F39)=0,Register!$J39&lt;=0),0,_xlfn.IFS(Register!$I39="Daily",Register!$F39*MAX(0,MIN(Register!$H39,E$7)-MAX(Register!$G39,E$6)+1)/Register!$J39,Register!$I39="Monthly",IF(AND(E$6&lt;=Register!$H39,E$7&gt;=Register!$G39),Register!$F39/Register!$K39,0),TRUE(),0))</f>
        <v>0</v>
      </c>
      <c r="F39" s="21" t="n">
        <f aca="false">IF(OR(N(Register!$F39)=0,Register!$J39&lt;=0),0,_xlfn.IFS(Register!$I39="Daily",Register!$F39*MAX(0,MIN(Register!$H39,F$7)-MAX(Register!$G39,F$6)+1)/Register!$J39,Register!$I39="Monthly",IF(AND(F$6&lt;=Register!$H39,F$7&gt;=Register!$G39),Register!$F39/Register!$K39,0),TRUE(),0))</f>
        <v>0</v>
      </c>
      <c r="G39" s="21" t="n">
        <f aca="false">IF(OR(N(Register!$F39)=0,Register!$J39&lt;=0),0,_xlfn.IFS(Register!$I39="Daily",Register!$F39*MAX(0,MIN(Register!$H39,G$7)-MAX(Register!$G39,G$6)+1)/Register!$J39,Register!$I39="Monthly",IF(AND(G$6&lt;=Register!$H39,G$7&gt;=Register!$G39),Register!$F39/Register!$K39,0),TRUE(),0))</f>
        <v>0</v>
      </c>
      <c r="H39" s="21" t="n">
        <f aca="false">IF(OR(N(Register!$F39)=0,Register!$J39&lt;=0),0,_xlfn.IFS(Register!$I39="Daily",Register!$F39*MAX(0,MIN(Register!$H39,H$7)-MAX(Register!$G39,H$6)+1)/Register!$J39,Register!$I39="Monthly",IF(AND(H$6&lt;=Register!$H39,H$7&gt;=Register!$G39),Register!$F39/Register!$K39,0),TRUE(),0))</f>
        <v>0</v>
      </c>
      <c r="I39" s="21" t="n">
        <f aca="false">IF(OR(N(Register!$F39)=0,Register!$J39&lt;=0),0,_xlfn.IFS(Register!$I39="Daily",Register!$F39*MAX(0,MIN(Register!$H39,I$7)-MAX(Register!$G39,I$6)+1)/Register!$J39,Register!$I39="Monthly",IF(AND(I$6&lt;=Register!$H39,I$7&gt;=Register!$G39),Register!$F39/Register!$K39,0),TRUE(),0))</f>
        <v>0</v>
      </c>
      <c r="J39" s="21" t="n">
        <f aca="false">IF(OR(N(Register!$F39)=0,Register!$J39&lt;=0),0,_xlfn.IFS(Register!$I39="Daily",Register!$F39*MAX(0,MIN(Register!$H39,J$7)-MAX(Register!$G39,J$6)+1)/Register!$J39,Register!$I39="Monthly",IF(AND(J$6&lt;=Register!$H39,J$7&gt;=Register!$G39),Register!$F39/Register!$K39,0),TRUE(),0))</f>
        <v>0</v>
      </c>
      <c r="K39" s="21" t="n">
        <f aca="false">IF(OR(N(Register!$F39)=0,Register!$J39&lt;=0),0,_xlfn.IFS(Register!$I39="Daily",Register!$F39*MAX(0,MIN(Register!$H39,K$7)-MAX(Register!$G39,K$6)+1)/Register!$J39,Register!$I39="Monthly",IF(AND(K$6&lt;=Register!$H39,K$7&gt;=Register!$G39),Register!$F39/Register!$K39,0),TRUE(),0))</f>
        <v>0</v>
      </c>
      <c r="L39" s="21" t="n">
        <f aca="false">IF(OR(N(Register!$F39)=0,Register!$J39&lt;=0),0,_xlfn.IFS(Register!$I39="Daily",Register!$F39*MAX(0,MIN(Register!$H39,L$7)-MAX(Register!$G39,L$6)+1)/Register!$J39,Register!$I39="Monthly",IF(AND(L$6&lt;=Register!$H39,L$7&gt;=Register!$G39),Register!$F39/Register!$K39,0),TRUE(),0))</f>
        <v>0</v>
      </c>
      <c r="M39" s="21" t="n">
        <f aca="false">IF(OR(N(Register!$F39)=0,Register!$J39&lt;=0),0,_xlfn.IFS(Register!$I39="Daily",Register!$F39*MAX(0,MIN(Register!$H39,M$7)-MAX(Register!$G39,M$6)+1)/Register!$J39,Register!$I39="Monthly",IF(AND(M$6&lt;=Register!$H39,M$7&gt;=Register!$G39),Register!$F39/Register!$K39,0),TRUE(),0))</f>
        <v>0</v>
      </c>
      <c r="N39" s="21" t="n">
        <f aca="false">IF(OR(N(Register!$F39)=0,Register!$J39&lt;=0),0,_xlfn.IFS(Register!$I39="Daily",Register!$F39*MAX(0,MIN(Register!$H39,N$7)-MAX(Register!$G39,N$6)+1)/Register!$J39,Register!$I39="Monthly",IF(AND(N$6&lt;=Register!$H39,N$7&gt;=Register!$G39),Register!$F39/Register!$K39,0),TRUE(),0))</f>
        <v>0</v>
      </c>
      <c r="O39" s="21" t="n">
        <f aca="false">IF(OR(N(Register!$F39)=0,Register!$J39&lt;=0),0,_xlfn.IFS(Register!$I39="Daily",Register!$F39*MAX(0,MIN(Register!$H39,O$7)-MAX(Register!$G39,O$6)+1)/Register!$J39,Register!$I39="Monthly",IF(AND(O$6&lt;=Register!$H39,O$7&gt;=Register!$G39),Register!$F39/Register!$K39,0),TRUE(),0))</f>
        <v>0</v>
      </c>
      <c r="P39" s="26" t="n">
        <f aca="false">SUM(D39:O39)</f>
        <v>0</v>
      </c>
    </row>
    <row r="40" customFormat="false" ht="15" hidden="false" customHeight="false" outlineLevel="0" collapsed="false">
      <c r="A40" s="11" t="str">
        <f aca="false">IF(Register!A40="","",Register!A40)</f>
        <v/>
      </c>
      <c r="B40" s="11" t="str">
        <f aca="false">IF(Register!C40="","",Register!C40)</f>
        <v/>
      </c>
      <c r="C40" s="11" t="str">
        <f aca="false">IF(Register!D40="","",Register!D40)</f>
        <v/>
      </c>
      <c r="D40" s="21" t="n">
        <f aca="false">IF(OR(N(Register!$F40)=0,Register!$J40&lt;=0),0,_xlfn.IFS(Register!$I40="Daily",Register!$F40*MAX(0,MIN(Register!$H40,D$7)-MAX(Register!$G40,D$6)+1)/Register!$J40,Register!$I40="Monthly",IF(AND(D$6&lt;=Register!$H40,D$7&gt;=Register!$G40),Register!$F40/Register!$K40,0),TRUE(),0))</f>
        <v>0</v>
      </c>
      <c r="E40" s="21" t="n">
        <f aca="false">IF(OR(N(Register!$F40)=0,Register!$J40&lt;=0),0,_xlfn.IFS(Register!$I40="Daily",Register!$F40*MAX(0,MIN(Register!$H40,E$7)-MAX(Register!$G40,E$6)+1)/Register!$J40,Register!$I40="Monthly",IF(AND(E$6&lt;=Register!$H40,E$7&gt;=Register!$G40),Register!$F40/Register!$K40,0),TRUE(),0))</f>
        <v>0</v>
      </c>
      <c r="F40" s="21" t="n">
        <f aca="false">IF(OR(N(Register!$F40)=0,Register!$J40&lt;=0),0,_xlfn.IFS(Register!$I40="Daily",Register!$F40*MAX(0,MIN(Register!$H40,F$7)-MAX(Register!$G40,F$6)+1)/Register!$J40,Register!$I40="Monthly",IF(AND(F$6&lt;=Register!$H40,F$7&gt;=Register!$G40),Register!$F40/Register!$K40,0),TRUE(),0))</f>
        <v>0</v>
      </c>
      <c r="G40" s="21" t="n">
        <f aca="false">IF(OR(N(Register!$F40)=0,Register!$J40&lt;=0),0,_xlfn.IFS(Register!$I40="Daily",Register!$F40*MAX(0,MIN(Register!$H40,G$7)-MAX(Register!$G40,G$6)+1)/Register!$J40,Register!$I40="Monthly",IF(AND(G$6&lt;=Register!$H40,G$7&gt;=Register!$G40),Register!$F40/Register!$K40,0),TRUE(),0))</f>
        <v>0</v>
      </c>
      <c r="H40" s="21" t="n">
        <f aca="false">IF(OR(N(Register!$F40)=0,Register!$J40&lt;=0),0,_xlfn.IFS(Register!$I40="Daily",Register!$F40*MAX(0,MIN(Register!$H40,H$7)-MAX(Register!$G40,H$6)+1)/Register!$J40,Register!$I40="Monthly",IF(AND(H$6&lt;=Register!$H40,H$7&gt;=Register!$G40),Register!$F40/Register!$K40,0),TRUE(),0))</f>
        <v>0</v>
      </c>
      <c r="I40" s="21" t="n">
        <f aca="false">IF(OR(N(Register!$F40)=0,Register!$J40&lt;=0),0,_xlfn.IFS(Register!$I40="Daily",Register!$F40*MAX(0,MIN(Register!$H40,I$7)-MAX(Register!$G40,I$6)+1)/Register!$J40,Register!$I40="Monthly",IF(AND(I$6&lt;=Register!$H40,I$7&gt;=Register!$G40),Register!$F40/Register!$K40,0),TRUE(),0))</f>
        <v>0</v>
      </c>
      <c r="J40" s="21" t="n">
        <f aca="false">IF(OR(N(Register!$F40)=0,Register!$J40&lt;=0),0,_xlfn.IFS(Register!$I40="Daily",Register!$F40*MAX(0,MIN(Register!$H40,J$7)-MAX(Register!$G40,J$6)+1)/Register!$J40,Register!$I40="Monthly",IF(AND(J$6&lt;=Register!$H40,J$7&gt;=Register!$G40),Register!$F40/Register!$K40,0),TRUE(),0))</f>
        <v>0</v>
      </c>
      <c r="K40" s="21" t="n">
        <f aca="false">IF(OR(N(Register!$F40)=0,Register!$J40&lt;=0),0,_xlfn.IFS(Register!$I40="Daily",Register!$F40*MAX(0,MIN(Register!$H40,K$7)-MAX(Register!$G40,K$6)+1)/Register!$J40,Register!$I40="Monthly",IF(AND(K$6&lt;=Register!$H40,K$7&gt;=Register!$G40),Register!$F40/Register!$K40,0),TRUE(),0))</f>
        <v>0</v>
      </c>
      <c r="L40" s="21" t="n">
        <f aca="false">IF(OR(N(Register!$F40)=0,Register!$J40&lt;=0),0,_xlfn.IFS(Register!$I40="Daily",Register!$F40*MAX(0,MIN(Register!$H40,L$7)-MAX(Register!$G40,L$6)+1)/Register!$J40,Register!$I40="Monthly",IF(AND(L$6&lt;=Register!$H40,L$7&gt;=Register!$G40),Register!$F40/Register!$K40,0),TRUE(),0))</f>
        <v>0</v>
      </c>
      <c r="M40" s="21" t="n">
        <f aca="false">IF(OR(N(Register!$F40)=0,Register!$J40&lt;=0),0,_xlfn.IFS(Register!$I40="Daily",Register!$F40*MAX(0,MIN(Register!$H40,M$7)-MAX(Register!$G40,M$6)+1)/Register!$J40,Register!$I40="Monthly",IF(AND(M$6&lt;=Register!$H40,M$7&gt;=Register!$G40),Register!$F40/Register!$K40,0),TRUE(),0))</f>
        <v>0</v>
      </c>
      <c r="N40" s="21" t="n">
        <f aca="false">IF(OR(N(Register!$F40)=0,Register!$J40&lt;=0),0,_xlfn.IFS(Register!$I40="Daily",Register!$F40*MAX(0,MIN(Register!$H40,N$7)-MAX(Register!$G40,N$6)+1)/Register!$J40,Register!$I40="Monthly",IF(AND(N$6&lt;=Register!$H40,N$7&gt;=Register!$G40),Register!$F40/Register!$K40,0),TRUE(),0))</f>
        <v>0</v>
      </c>
      <c r="O40" s="21" t="n">
        <f aca="false">IF(OR(N(Register!$F40)=0,Register!$J40&lt;=0),0,_xlfn.IFS(Register!$I40="Daily",Register!$F40*MAX(0,MIN(Register!$H40,O$7)-MAX(Register!$G40,O$6)+1)/Register!$J40,Register!$I40="Monthly",IF(AND(O$6&lt;=Register!$H40,O$7&gt;=Register!$G40),Register!$F40/Register!$K40,0),TRUE(),0))</f>
        <v>0</v>
      </c>
      <c r="P40" s="26" t="n">
        <f aca="false">SUM(D40:O40)</f>
        <v>0</v>
      </c>
    </row>
    <row r="41" customFormat="false" ht="15" hidden="false" customHeight="false" outlineLevel="0" collapsed="false">
      <c r="A41" s="11" t="str">
        <f aca="false">IF(Register!A41="","",Register!A41)</f>
        <v/>
      </c>
      <c r="B41" s="11" t="str">
        <f aca="false">IF(Register!C41="","",Register!C41)</f>
        <v/>
      </c>
      <c r="C41" s="11" t="str">
        <f aca="false">IF(Register!D41="","",Register!D41)</f>
        <v/>
      </c>
      <c r="D41" s="21" t="n">
        <f aca="false">IF(OR(N(Register!$F41)=0,Register!$J41&lt;=0),0,_xlfn.IFS(Register!$I41="Daily",Register!$F41*MAX(0,MIN(Register!$H41,D$7)-MAX(Register!$G41,D$6)+1)/Register!$J41,Register!$I41="Monthly",IF(AND(D$6&lt;=Register!$H41,D$7&gt;=Register!$G41),Register!$F41/Register!$K41,0),TRUE(),0))</f>
        <v>0</v>
      </c>
      <c r="E41" s="21" t="n">
        <f aca="false">IF(OR(N(Register!$F41)=0,Register!$J41&lt;=0),0,_xlfn.IFS(Register!$I41="Daily",Register!$F41*MAX(0,MIN(Register!$H41,E$7)-MAX(Register!$G41,E$6)+1)/Register!$J41,Register!$I41="Monthly",IF(AND(E$6&lt;=Register!$H41,E$7&gt;=Register!$G41),Register!$F41/Register!$K41,0),TRUE(),0))</f>
        <v>0</v>
      </c>
      <c r="F41" s="21" t="n">
        <f aca="false">IF(OR(N(Register!$F41)=0,Register!$J41&lt;=0),0,_xlfn.IFS(Register!$I41="Daily",Register!$F41*MAX(0,MIN(Register!$H41,F$7)-MAX(Register!$G41,F$6)+1)/Register!$J41,Register!$I41="Monthly",IF(AND(F$6&lt;=Register!$H41,F$7&gt;=Register!$G41),Register!$F41/Register!$K41,0),TRUE(),0))</f>
        <v>0</v>
      </c>
      <c r="G41" s="21" t="n">
        <f aca="false">IF(OR(N(Register!$F41)=0,Register!$J41&lt;=0),0,_xlfn.IFS(Register!$I41="Daily",Register!$F41*MAX(0,MIN(Register!$H41,G$7)-MAX(Register!$G41,G$6)+1)/Register!$J41,Register!$I41="Monthly",IF(AND(G$6&lt;=Register!$H41,G$7&gt;=Register!$G41),Register!$F41/Register!$K41,0),TRUE(),0))</f>
        <v>0</v>
      </c>
      <c r="H41" s="21" t="n">
        <f aca="false">IF(OR(N(Register!$F41)=0,Register!$J41&lt;=0),0,_xlfn.IFS(Register!$I41="Daily",Register!$F41*MAX(0,MIN(Register!$H41,H$7)-MAX(Register!$G41,H$6)+1)/Register!$J41,Register!$I41="Monthly",IF(AND(H$6&lt;=Register!$H41,H$7&gt;=Register!$G41),Register!$F41/Register!$K41,0),TRUE(),0))</f>
        <v>0</v>
      </c>
      <c r="I41" s="21" t="n">
        <f aca="false">IF(OR(N(Register!$F41)=0,Register!$J41&lt;=0),0,_xlfn.IFS(Register!$I41="Daily",Register!$F41*MAX(0,MIN(Register!$H41,I$7)-MAX(Register!$G41,I$6)+1)/Register!$J41,Register!$I41="Monthly",IF(AND(I$6&lt;=Register!$H41,I$7&gt;=Register!$G41),Register!$F41/Register!$K41,0),TRUE(),0))</f>
        <v>0</v>
      </c>
      <c r="J41" s="21" t="n">
        <f aca="false">IF(OR(N(Register!$F41)=0,Register!$J41&lt;=0),0,_xlfn.IFS(Register!$I41="Daily",Register!$F41*MAX(0,MIN(Register!$H41,J$7)-MAX(Register!$G41,J$6)+1)/Register!$J41,Register!$I41="Monthly",IF(AND(J$6&lt;=Register!$H41,J$7&gt;=Register!$G41),Register!$F41/Register!$K41,0),TRUE(),0))</f>
        <v>0</v>
      </c>
      <c r="K41" s="21" t="n">
        <f aca="false">IF(OR(N(Register!$F41)=0,Register!$J41&lt;=0),0,_xlfn.IFS(Register!$I41="Daily",Register!$F41*MAX(0,MIN(Register!$H41,K$7)-MAX(Register!$G41,K$6)+1)/Register!$J41,Register!$I41="Monthly",IF(AND(K$6&lt;=Register!$H41,K$7&gt;=Register!$G41),Register!$F41/Register!$K41,0),TRUE(),0))</f>
        <v>0</v>
      </c>
      <c r="L41" s="21" t="n">
        <f aca="false">IF(OR(N(Register!$F41)=0,Register!$J41&lt;=0),0,_xlfn.IFS(Register!$I41="Daily",Register!$F41*MAX(0,MIN(Register!$H41,L$7)-MAX(Register!$G41,L$6)+1)/Register!$J41,Register!$I41="Monthly",IF(AND(L$6&lt;=Register!$H41,L$7&gt;=Register!$G41),Register!$F41/Register!$K41,0),TRUE(),0))</f>
        <v>0</v>
      </c>
      <c r="M41" s="21" t="n">
        <f aca="false">IF(OR(N(Register!$F41)=0,Register!$J41&lt;=0),0,_xlfn.IFS(Register!$I41="Daily",Register!$F41*MAX(0,MIN(Register!$H41,M$7)-MAX(Register!$G41,M$6)+1)/Register!$J41,Register!$I41="Monthly",IF(AND(M$6&lt;=Register!$H41,M$7&gt;=Register!$G41),Register!$F41/Register!$K41,0),TRUE(),0))</f>
        <v>0</v>
      </c>
      <c r="N41" s="21" t="n">
        <f aca="false">IF(OR(N(Register!$F41)=0,Register!$J41&lt;=0),0,_xlfn.IFS(Register!$I41="Daily",Register!$F41*MAX(0,MIN(Register!$H41,N$7)-MAX(Register!$G41,N$6)+1)/Register!$J41,Register!$I41="Monthly",IF(AND(N$6&lt;=Register!$H41,N$7&gt;=Register!$G41),Register!$F41/Register!$K41,0),TRUE(),0))</f>
        <v>0</v>
      </c>
      <c r="O41" s="21" t="n">
        <f aca="false">IF(OR(N(Register!$F41)=0,Register!$J41&lt;=0),0,_xlfn.IFS(Register!$I41="Daily",Register!$F41*MAX(0,MIN(Register!$H41,O$7)-MAX(Register!$G41,O$6)+1)/Register!$J41,Register!$I41="Monthly",IF(AND(O$6&lt;=Register!$H41,O$7&gt;=Register!$G41),Register!$F41/Register!$K41,0),TRUE(),0))</f>
        <v>0</v>
      </c>
      <c r="P41" s="26" t="n">
        <f aca="false">SUM(D41:O41)</f>
        <v>0</v>
      </c>
    </row>
    <row r="42" customFormat="false" ht="15" hidden="false" customHeight="false" outlineLevel="0" collapsed="false">
      <c r="A42" s="11" t="str">
        <f aca="false">IF(Register!A42="","",Register!A42)</f>
        <v/>
      </c>
      <c r="B42" s="11" t="str">
        <f aca="false">IF(Register!C42="","",Register!C42)</f>
        <v/>
      </c>
      <c r="C42" s="11" t="str">
        <f aca="false">IF(Register!D42="","",Register!D42)</f>
        <v/>
      </c>
      <c r="D42" s="21" t="n">
        <f aca="false">IF(OR(N(Register!$F42)=0,Register!$J42&lt;=0),0,_xlfn.IFS(Register!$I42="Daily",Register!$F42*MAX(0,MIN(Register!$H42,D$7)-MAX(Register!$G42,D$6)+1)/Register!$J42,Register!$I42="Monthly",IF(AND(D$6&lt;=Register!$H42,D$7&gt;=Register!$G42),Register!$F42/Register!$K42,0),TRUE(),0))</f>
        <v>0</v>
      </c>
      <c r="E42" s="21" t="n">
        <f aca="false">IF(OR(N(Register!$F42)=0,Register!$J42&lt;=0),0,_xlfn.IFS(Register!$I42="Daily",Register!$F42*MAX(0,MIN(Register!$H42,E$7)-MAX(Register!$G42,E$6)+1)/Register!$J42,Register!$I42="Monthly",IF(AND(E$6&lt;=Register!$H42,E$7&gt;=Register!$G42),Register!$F42/Register!$K42,0),TRUE(),0))</f>
        <v>0</v>
      </c>
      <c r="F42" s="21" t="n">
        <f aca="false">IF(OR(N(Register!$F42)=0,Register!$J42&lt;=0),0,_xlfn.IFS(Register!$I42="Daily",Register!$F42*MAX(0,MIN(Register!$H42,F$7)-MAX(Register!$G42,F$6)+1)/Register!$J42,Register!$I42="Monthly",IF(AND(F$6&lt;=Register!$H42,F$7&gt;=Register!$G42),Register!$F42/Register!$K42,0),TRUE(),0))</f>
        <v>0</v>
      </c>
      <c r="G42" s="21" t="n">
        <f aca="false">IF(OR(N(Register!$F42)=0,Register!$J42&lt;=0),0,_xlfn.IFS(Register!$I42="Daily",Register!$F42*MAX(0,MIN(Register!$H42,G$7)-MAX(Register!$G42,G$6)+1)/Register!$J42,Register!$I42="Monthly",IF(AND(G$6&lt;=Register!$H42,G$7&gt;=Register!$G42),Register!$F42/Register!$K42,0),TRUE(),0))</f>
        <v>0</v>
      </c>
      <c r="H42" s="21" t="n">
        <f aca="false">IF(OR(N(Register!$F42)=0,Register!$J42&lt;=0),0,_xlfn.IFS(Register!$I42="Daily",Register!$F42*MAX(0,MIN(Register!$H42,H$7)-MAX(Register!$G42,H$6)+1)/Register!$J42,Register!$I42="Monthly",IF(AND(H$6&lt;=Register!$H42,H$7&gt;=Register!$G42),Register!$F42/Register!$K42,0),TRUE(),0))</f>
        <v>0</v>
      </c>
      <c r="I42" s="21" t="n">
        <f aca="false">IF(OR(N(Register!$F42)=0,Register!$J42&lt;=0),0,_xlfn.IFS(Register!$I42="Daily",Register!$F42*MAX(0,MIN(Register!$H42,I$7)-MAX(Register!$G42,I$6)+1)/Register!$J42,Register!$I42="Monthly",IF(AND(I$6&lt;=Register!$H42,I$7&gt;=Register!$G42),Register!$F42/Register!$K42,0),TRUE(),0))</f>
        <v>0</v>
      </c>
      <c r="J42" s="21" t="n">
        <f aca="false">IF(OR(N(Register!$F42)=0,Register!$J42&lt;=0),0,_xlfn.IFS(Register!$I42="Daily",Register!$F42*MAX(0,MIN(Register!$H42,J$7)-MAX(Register!$G42,J$6)+1)/Register!$J42,Register!$I42="Monthly",IF(AND(J$6&lt;=Register!$H42,J$7&gt;=Register!$G42),Register!$F42/Register!$K42,0),TRUE(),0))</f>
        <v>0</v>
      </c>
      <c r="K42" s="21" t="n">
        <f aca="false">IF(OR(N(Register!$F42)=0,Register!$J42&lt;=0),0,_xlfn.IFS(Register!$I42="Daily",Register!$F42*MAX(0,MIN(Register!$H42,K$7)-MAX(Register!$G42,K$6)+1)/Register!$J42,Register!$I42="Monthly",IF(AND(K$6&lt;=Register!$H42,K$7&gt;=Register!$G42),Register!$F42/Register!$K42,0),TRUE(),0))</f>
        <v>0</v>
      </c>
      <c r="L42" s="21" t="n">
        <f aca="false">IF(OR(N(Register!$F42)=0,Register!$J42&lt;=0),0,_xlfn.IFS(Register!$I42="Daily",Register!$F42*MAX(0,MIN(Register!$H42,L$7)-MAX(Register!$G42,L$6)+1)/Register!$J42,Register!$I42="Monthly",IF(AND(L$6&lt;=Register!$H42,L$7&gt;=Register!$G42),Register!$F42/Register!$K42,0),TRUE(),0))</f>
        <v>0</v>
      </c>
      <c r="M42" s="21" t="n">
        <f aca="false">IF(OR(N(Register!$F42)=0,Register!$J42&lt;=0),0,_xlfn.IFS(Register!$I42="Daily",Register!$F42*MAX(0,MIN(Register!$H42,M$7)-MAX(Register!$G42,M$6)+1)/Register!$J42,Register!$I42="Monthly",IF(AND(M$6&lt;=Register!$H42,M$7&gt;=Register!$G42),Register!$F42/Register!$K42,0),TRUE(),0))</f>
        <v>0</v>
      </c>
      <c r="N42" s="21" t="n">
        <f aca="false">IF(OR(N(Register!$F42)=0,Register!$J42&lt;=0),0,_xlfn.IFS(Register!$I42="Daily",Register!$F42*MAX(0,MIN(Register!$H42,N$7)-MAX(Register!$G42,N$6)+1)/Register!$J42,Register!$I42="Monthly",IF(AND(N$6&lt;=Register!$H42,N$7&gt;=Register!$G42),Register!$F42/Register!$K42,0),TRUE(),0))</f>
        <v>0</v>
      </c>
      <c r="O42" s="21" t="n">
        <f aca="false">IF(OR(N(Register!$F42)=0,Register!$J42&lt;=0),0,_xlfn.IFS(Register!$I42="Daily",Register!$F42*MAX(0,MIN(Register!$H42,O$7)-MAX(Register!$G42,O$6)+1)/Register!$J42,Register!$I42="Monthly",IF(AND(O$6&lt;=Register!$H42,O$7&gt;=Register!$G42),Register!$F42/Register!$K42,0),TRUE(),0))</f>
        <v>0</v>
      </c>
      <c r="P42" s="26" t="n">
        <f aca="false">SUM(D42:O42)</f>
        <v>0</v>
      </c>
    </row>
    <row r="43" customFormat="false" ht="15" hidden="false" customHeight="false" outlineLevel="0" collapsed="false">
      <c r="A43" s="11" t="str">
        <f aca="false">IF(Register!A43="","",Register!A43)</f>
        <v/>
      </c>
      <c r="B43" s="11" t="str">
        <f aca="false">IF(Register!C43="","",Register!C43)</f>
        <v/>
      </c>
      <c r="C43" s="11" t="str">
        <f aca="false">IF(Register!D43="","",Register!D43)</f>
        <v/>
      </c>
      <c r="D43" s="21" t="n">
        <f aca="false">IF(OR(N(Register!$F43)=0,Register!$J43&lt;=0),0,_xlfn.IFS(Register!$I43="Daily",Register!$F43*MAX(0,MIN(Register!$H43,D$7)-MAX(Register!$G43,D$6)+1)/Register!$J43,Register!$I43="Monthly",IF(AND(D$6&lt;=Register!$H43,D$7&gt;=Register!$G43),Register!$F43/Register!$K43,0),TRUE(),0))</f>
        <v>0</v>
      </c>
      <c r="E43" s="21" t="n">
        <f aca="false">IF(OR(N(Register!$F43)=0,Register!$J43&lt;=0),0,_xlfn.IFS(Register!$I43="Daily",Register!$F43*MAX(0,MIN(Register!$H43,E$7)-MAX(Register!$G43,E$6)+1)/Register!$J43,Register!$I43="Monthly",IF(AND(E$6&lt;=Register!$H43,E$7&gt;=Register!$G43),Register!$F43/Register!$K43,0),TRUE(),0))</f>
        <v>0</v>
      </c>
      <c r="F43" s="21" t="n">
        <f aca="false">IF(OR(N(Register!$F43)=0,Register!$J43&lt;=0),0,_xlfn.IFS(Register!$I43="Daily",Register!$F43*MAX(0,MIN(Register!$H43,F$7)-MAX(Register!$G43,F$6)+1)/Register!$J43,Register!$I43="Monthly",IF(AND(F$6&lt;=Register!$H43,F$7&gt;=Register!$G43),Register!$F43/Register!$K43,0),TRUE(),0))</f>
        <v>0</v>
      </c>
      <c r="G43" s="21" t="n">
        <f aca="false">IF(OR(N(Register!$F43)=0,Register!$J43&lt;=0),0,_xlfn.IFS(Register!$I43="Daily",Register!$F43*MAX(0,MIN(Register!$H43,G$7)-MAX(Register!$G43,G$6)+1)/Register!$J43,Register!$I43="Monthly",IF(AND(G$6&lt;=Register!$H43,G$7&gt;=Register!$G43),Register!$F43/Register!$K43,0),TRUE(),0))</f>
        <v>0</v>
      </c>
      <c r="H43" s="21" t="n">
        <f aca="false">IF(OR(N(Register!$F43)=0,Register!$J43&lt;=0),0,_xlfn.IFS(Register!$I43="Daily",Register!$F43*MAX(0,MIN(Register!$H43,H$7)-MAX(Register!$G43,H$6)+1)/Register!$J43,Register!$I43="Monthly",IF(AND(H$6&lt;=Register!$H43,H$7&gt;=Register!$G43),Register!$F43/Register!$K43,0),TRUE(),0))</f>
        <v>0</v>
      </c>
      <c r="I43" s="21" t="n">
        <f aca="false">IF(OR(N(Register!$F43)=0,Register!$J43&lt;=0),0,_xlfn.IFS(Register!$I43="Daily",Register!$F43*MAX(0,MIN(Register!$H43,I$7)-MAX(Register!$G43,I$6)+1)/Register!$J43,Register!$I43="Monthly",IF(AND(I$6&lt;=Register!$H43,I$7&gt;=Register!$G43),Register!$F43/Register!$K43,0),TRUE(),0))</f>
        <v>0</v>
      </c>
      <c r="J43" s="21" t="n">
        <f aca="false">IF(OR(N(Register!$F43)=0,Register!$J43&lt;=0),0,_xlfn.IFS(Register!$I43="Daily",Register!$F43*MAX(0,MIN(Register!$H43,J$7)-MAX(Register!$G43,J$6)+1)/Register!$J43,Register!$I43="Monthly",IF(AND(J$6&lt;=Register!$H43,J$7&gt;=Register!$G43),Register!$F43/Register!$K43,0),TRUE(),0))</f>
        <v>0</v>
      </c>
      <c r="K43" s="21" t="n">
        <f aca="false">IF(OR(N(Register!$F43)=0,Register!$J43&lt;=0),0,_xlfn.IFS(Register!$I43="Daily",Register!$F43*MAX(0,MIN(Register!$H43,K$7)-MAX(Register!$G43,K$6)+1)/Register!$J43,Register!$I43="Monthly",IF(AND(K$6&lt;=Register!$H43,K$7&gt;=Register!$G43),Register!$F43/Register!$K43,0),TRUE(),0))</f>
        <v>0</v>
      </c>
      <c r="L43" s="21" t="n">
        <f aca="false">IF(OR(N(Register!$F43)=0,Register!$J43&lt;=0),0,_xlfn.IFS(Register!$I43="Daily",Register!$F43*MAX(0,MIN(Register!$H43,L$7)-MAX(Register!$G43,L$6)+1)/Register!$J43,Register!$I43="Monthly",IF(AND(L$6&lt;=Register!$H43,L$7&gt;=Register!$G43),Register!$F43/Register!$K43,0),TRUE(),0))</f>
        <v>0</v>
      </c>
      <c r="M43" s="21" t="n">
        <f aca="false">IF(OR(N(Register!$F43)=0,Register!$J43&lt;=0),0,_xlfn.IFS(Register!$I43="Daily",Register!$F43*MAX(0,MIN(Register!$H43,M$7)-MAX(Register!$G43,M$6)+1)/Register!$J43,Register!$I43="Monthly",IF(AND(M$6&lt;=Register!$H43,M$7&gt;=Register!$G43),Register!$F43/Register!$K43,0),TRUE(),0))</f>
        <v>0</v>
      </c>
      <c r="N43" s="21" t="n">
        <f aca="false">IF(OR(N(Register!$F43)=0,Register!$J43&lt;=0),0,_xlfn.IFS(Register!$I43="Daily",Register!$F43*MAX(0,MIN(Register!$H43,N$7)-MAX(Register!$G43,N$6)+1)/Register!$J43,Register!$I43="Monthly",IF(AND(N$6&lt;=Register!$H43,N$7&gt;=Register!$G43),Register!$F43/Register!$K43,0),TRUE(),0))</f>
        <v>0</v>
      </c>
      <c r="O43" s="21" t="n">
        <f aca="false">IF(OR(N(Register!$F43)=0,Register!$J43&lt;=0),0,_xlfn.IFS(Register!$I43="Daily",Register!$F43*MAX(0,MIN(Register!$H43,O$7)-MAX(Register!$G43,O$6)+1)/Register!$J43,Register!$I43="Monthly",IF(AND(O$6&lt;=Register!$H43,O$7&gt;=Register!$G43),Register!$F43/Register!$K43,0),TRUE(),0))</f>
        <v>0</v>
      </c>
      <c r="P43" s="26" t="n">
        <f aca="false">SUM(D43:O43)</f>
        <v>0</v>
      </c>
    </row>
    <row r="44" customFormat="false" ht="15" hidden="false" customHeight="false" outlineLevel="0" collapsed="false">
      <c r="A44" s="11" t="str">
        <f aca="false">IF(Register!A44="","",Register!A44)</f>
        <v/>
      </c>
      <c r="B44" s="11" t="str">
        <f aca="false">IF(Register!C44="","",Register!C44)</f>
        <v/>
      </c>
      <c r="C44" s="11" t="str">
        <f aca="false">IF(Register!D44="","",Register!D44)</f>
        <v/>
      </c>
      <c r="D44" s="21" t="n">
        <f aca="false">IF(OR(N(Register!$F44)=0,Register!$J44&lt;=0),0,_xlfn.IFS(Register!$I44="Daily",Register!$F44*MAX(0,MIN(Register!$H44,D$7)-MAX(Register!$G44,D$6)+1)/Register!$J44,Register!$I44="Monthly",IF(AND(D$6&lt;=Register!$H44,D$7&gt;=Register!$G44),Register!$F44/Register!$K44,0),TRUE(),0))</f>
        <v>0</v>
      </c>
      <c r="E44" s="21" t="n">
        <f aca="false">IF(OR(N(Register!$F44)=0,Register!$J44&lt;=0),0,_xlfn.IFS(Register!$I44="Daily",Register!$F44*MAX(0,MIN(Register!$H44,E$7)-MAX(Register!$G44,E$6)+1)/Register!$J44,Register!$I44="Monthly",IF(AND(E$6&lt;=Register!$H44,E$7&gt;=Register!$G44),Register!$F44/Register!$K44,0),TRUE(),0))</f>
        <v>0</v>
      </c>
      <c r="F44" s="21" t="n">
        <f aca="false">IF(OR(N(Register!$F44)=0,Register!$J44&lt;=0),0,_xlfn.IFS(Register!$I44="Daily",Register!$F44*MAX(0,MIN(Register!$H44,F$7)-MAX(Register!$G44,F$6)+1)/Register!$J44,Register!$I44="Monthly",IF(AND(F$6&lt;=Register!$H44,F$7&gt;=Register!$G44),Register!$F44/Register!$K44,0),TRUE(),0))</f>
        <v>0</v>
      </c>
      <c r="G44" s="21" t="n">
        <f aca="false">IF(OR(N(Register!$F44)=0,Register!$J44&lt;=0),0,_xlfn.IFS(Register!$I44="Daily",Register!$F44*MAX(0,MIN(Register!$H44,G$7)-MAX(Register!$G44,G$6)+1)/Register!$J44,Register!$I44="Monthly",IF(AND(G$6&lt;=Register!$H44,G$7&gt;=Register!$G44),Register!$F44/Register!$K44,0),TRUE(),0))</f>
        <v>0</v>
      </c>
      <c r="H44" s="21" t="n">
        <f aca="false">IF(OR(N(Register!$F44)=0,Register!$J44&lt;=0),0,_xlfn.IFS(Register!$I44="Daily",Register!$F44*MAX(0,MIN(Register!$H44,H$7)-MAX(Register!$G44,H$6)+1)/Register!$J44,Register!$I44="Monthly",IF(AND(H$6&lt;=Register!$H44,H$7&gt;=Register!$G44),Register!$F44/Register!$K44,0),TRUE(),0))</f>
        <v>0</v>
      </c>
      <c r="I44" s="21" t="n">
        <f aca="false">IF(OR(N(Register!$F44)=0,Register!$J44&lt;=0),0,_xlfn.IFS(Register!$I44="Daily",Register!$F44*MAX(0,MIN(Register!$H44,I$7)-MAX(Register!$G44,I$6)+1)/Register!$J44,Register!$I44="Monthly",IF(AND(I$6&lt;=Register!$H44,I$7&gt;=Register!$G44),Register!$F44/Register!$K44,0),TRUE(),0))</f>
        <v>0</v>
      </c>
      <c r="J44" s="21" t="n">
        <f aca="false">IF(OR(N(Register!$F44)=0,Register!$J44&lt;=0),0,_xlfn.IFS(Register!$I44="Daily",Register!$F44*MAX(0,MIN(Register!$H44,J$7)-MAX(Register!$G44,J$6)+1)/Register!$J44,Register!$I44="Monthly",IF(AND(J$6&lt;=Register!$H44,J$7&gt;=Register!$G44),Register!$F44/Register!$K44,0),TRUE(),0))</f>
        <v>0</v>
      </c>
      <c r="K44" s="21" t="n">
        <f aca="false">IF(OR(N(Register!$F44)=0,Register!$J44&lt;=0),0,_xlfn.IFS(Register!$I44="Daily",Register!$F44*MAX(0,MIN(Register!$H44,K$7)-MAX(Register!$G44,K$6)+1)/Register!$J44,Register!$I44="Monthly",IF(AND(K$6&lt;=Register!$H44,K$7&gt;=Register!$G44),Register!$F44/Register!$K44,0),TRUE(),0))</f>
        <v>0</v>
      </c>
      <c r="L44" s="21" t="n">
        <f aca="false">IF(OR(N(Register!$F44)=0,Register!$J44&lt;=0),0,_xlfn.IFS(Register!$I44="Daily",Register!$F44*MAX(0,MIN(Register!$H44,L$7)-MAX(Register!$G44,L$6)+1)/Register!$J44,Register!$I44="Monthly",IF(AND(L$6&lt;=Register!$H44,L$7&gt;=Register!$G44),Register!$F44/Register!$K44,0),TRUE(),0))</f>
        <v>0</v>
      </c>
      <c r="M44" s="21" t="n">
        <f aca="false">IF(OR(N(Register!$F44)=0,Register!$J44&lt;=0),0,_xlfn.IFS(Register!$I44="Daily",Register!$F44*MAX(0,MIN(Register!$H44,M$7)-MAX(Register!$G44,M$6)+1)/Register!$J44,Register!$I44="Monthly",IF(AND(M$6&lt;=Register!$H44,M$7&gt;=Register!$G44),Register!$F44/Register!$K44,0),TRUE(),0))</f>
        <v>0</v>
      </c>
      <c r="N44" s="21" t="n">
        <f aca="false">IF(OR(N(Register!$F44)=0,Register!$J44&lt;=0),0,_xlfn.IFS(Register!$I44="Daily",Register!$F44*MAX(0,MIN(Register!$H44,N$7)-MAX(Register!$G44,N$6)+1)/Register!$J44,Register!$I44="Monthly",IF(AND(N$6&lt;=Register!$H44,N$7&gt;=Register!$G44),Register!$F44/Register!$K44,0),TRUE(),0))</f>
        <v>0</v>
      </c>
      <c r="O44" s="21" t="n">
        <f aca="false">IF(OR(N(Register!$F44)=0,Register!$J44&lt;=0),0,_xlfn.IFS(Register!$I44="Daily",Register!$F44*MAX(0,MIN(Register!$H44,O$7)-MAX(Register!$G44,O$6)+1)/Register!$J44,Register!$I44="Monthly",IF(AND(O$6&lt;=Register!$H44,O$7&gt;=Register!$G44),Register!$F44/Register!$K44,0),TRUE(),0))</f>
        <v>0</v>
      </c>
      <c r="P44" s="26" t="n">
        <f aca="false">SUM(D44:O44)</f>
        <v>0</v>
      </c>
    </row>
    <row r="45" customFormat="false" ht="15" hidden="false" customHeight="false" outlineLevel="0" collapsed="false">
      <c r="A45" s="11" t="str">
        <f aca="false">IF(Register!A45="","",Register!A45)</f>
        <v/>
      </c>
      <c r="B45" s="11" t="str">
        <f aca="false">IF(Register!C45="","",Register!C45)</f>
        <v/>
      </c>
      <c r="C45" s="11" t="str">
        <f aca="false">IF(Register!D45="","",Register!D45)</f>
        <v/>
      </c>
      <c r="D45" s="21" t="n">
        <f aca="false">IF(OR(N(Register!$F45)=0,Register!$J45&lt;=0),0,_xlfn.IFS(Register!$I45="Daily",Register!$F45*MAX(0,MIN(Register!$H45,D$7)-MAX(Register!$G45,D$6)+1)/Register!$J45,Register!$I45="Monthly",IF(AND(D$6&lt;=Register!$H45,D$7&gt;=Register!$G45),Register!$F45/Register!$K45,0),TRUE(),0))</f>
        <v>0</v>
      </c>
      <c r="E45" s="21" t="n">
        <f aca="false">IF(OR(N(Register!$F45)=0,Register!$J45&lt;=0),0,_xlfn.IFS(Register!$I45="Daily",Register!$F45*MAX(0,MIN(Register!$H45,E$7)-MAX(Register!$G45,E$6)+1)/Register!$J45,Register!$I45="Monthly",IF(AND(E$6&lt;=Register!$H45,E$7&gt;=Register!$G45),Register!$F45/Register!$K45,0),TRUE(),0))</f>
        <v>0</v>
      </c>
      <c r="F45" s="21" t="n">
        <f aca="false">IF(OR(N(Register!$F45)=0,Register!$J45&lt;=0),0,_xlfn.IFS(Register!$I45="Daily",Register!$F45*MAX(0,MIN(Register!$H45,F$7)-MAX(Register!$G45,F$6)+1)/Register!$J45,Register!$I45="Monthly",IF(AND(F$6&lt;=Register!$H45,F$7&gt;=Register!$G45),Register!$F45/Register!$K45,0),TRUE(),0))</f>
        <v>0</v>
      </c>
      <c r="G45" s="21" t="n">
        <f aca="false">IF(OR(N(Register!$F45)=0,Register!$J45&lt;=0),0,_xlfn.IFS(Register!$I45="Daily",Register!$F45*MAX(0,MIN(Register!$H45,G$7)-MAX(Register!$G45,G$6)+1)/Register!$J45,Register!$I45="Monthly",IF(AND(G$6&lt;=Register!$H45,G$7&gt;=Register!$G45),Register!$F45/Register!$K45,0),TRUE(),0))</f>
        <v>0</v>
      </c>
      <c r="H45" s="21" t="n">
        <f aca="false">IF(OR(N(Register!$F45)=0,Register!$J45&lt;=0),0,_xlfn.IFS(Register!$I45="Daily",Register!$F45*MAX(0,MIN(Register!$H45,H$7)-MAX(Register!$G45,H$6)+1)/Register!$J45,Register!$I45="Monthly",IF(AND(H$6&lt;=Register!$H45,H$7&gt;=Register!$G45),Register!$F45/Register!$K45,0),TRUE(),0))</f>
        <v>0</v>
      </c>
      <c r="I45" s="21" t="n">
        <f aca="false">IF(OR(N(Register!$F45)=0,Register!$J45&lt;=0),0,_xlfn.IFS(Register!$I45="Daily",Register!$F45*MAX(0,MIN(Register!$H45,I$7)-MAX(Register!$G45,I$6)+1)/Register!$J45,Register!$I45="Monthly",IF(AND(I$6&lt;=Register!$H45,I$7&gt;=Register!$G45),Register!$F45/Register!$K45,0),TRUE(),0))</f>
        <v>0</v>
      </c>
      <c r="J45" s="21" t="n">
        <f aca="false">IF(OR(N(Register!$F45)=0,Register!$J45&lt;=0),0,_xlfn.IFS(Register!$I45="Daily",Register!$F45*MAX(0,MIN(Register!$H45,J$7)-MAX(Register!$G45,J$6)+1)/Register!$J45,Register!$I45="Monthly",IF(AND(J$6&lt;=Register!$H45,J$7&gt;=Register!$G45),Register!$F45/Register!$K45,0),TRUE(),0))</f>
        <v>0</v>
      </c>
      <c r="K45" s="21" t="n">
        <f aca="false">IF(OR(N(Register!$F45)=0,Register!$J45&lt;=0),0,_xlfn.IFS(Register!$I45="Daily",Register!$F45*MAX(0,MIN(Register!$H45,K$7)-MAX(Register!$G45,K$6)+1)/Register!$J45,Register!$I45="Monthly",IF(AND(K$6&lt;=Register!$H45,K$7&gt;=Register!$G45),Register!$F45/Register!$K45,0),TRUE(),0))</f>
        <v>0</v>
      </c>
      <c r="L45" s="21" t="n">
        <f aca="false">IF(OR(N(Register!$F45)=0,Register!$J45&lt;=0),0,_xlfn.IFS(Register!$I45="Daily",Register!$F45*MAX(0,MIN(Register!$H45,L$7)-MAX(Register!$G45,L$6)+1)/Register!$J45,Register!$I45="Monthly",IF(AND(L$6&lt;=Register!$H45,L$7&gt;=Register!$G45),Register!$F45/Register!$K45,0),TRUE(),0))</f>
        <v>0</v>
      </c>
      <c r="M45" s="21" t="n">
        <f aca="false">IF(OR(N(Register!$F45)=0,Register!$J45&lt;=0),0,_xlfn.IFS(Register!$I45="Daily",Register!$F45*MAX(0,MIN(Register!$H45,M$7)-MAX(Register!$G45,M$6)+1)/Register!$J45,Register!$I45="Monthly",IF(AND(M$6&lt;=Register!$H45,M$7&gt;=Register!$G45),Register!$F45/Register!$K45,0),TRUE(),0))</f>
        <v>0</v>
      </c>
      <c r="N45" s="21" t="n">
        <f aca="false">IF(OR(N(Register!$F45)=0,Register!$J45&lt;=0),0,_xlfn.IFS(Register!$I45="Daily",Register!$F45*MAX(0,MIN(Register!$H45,N$7)-MAX(Register!$G45,N$6)+1)/Register!$J45,Register!$I45="Monthly",IF(AND(N$6&lt;=Register!$H45,N$7&gt;=Register!$G45),Register!$F45/Register!$K45,0),TRUE(),0))</f>
        <v>0</v>
      </c>
      <c r="O45" s="21" t="n">
        <f aca="false">IF(OR(N(Register!$F45)=0,Register!$J45&lt;=0),0,_xlfn.IFS(Register!$I45="Daily",Register!$F45*MAX(0,MIN(Register!$H45,O$7)-MAX(Register!$G45,O$6)+1)/Register!$J45,Register!$I45="Monthly",IF(AND(O$6&lt;=Register!$H45,O$7&gt;=Register!$G45),Register!$F45/Register!$K45,0),TRUE(),0))</f>
        <v>0</v>
      </c>
      <c r="P45" s="26" t="n">
        <f aca="false">SUM(D45:O45)</f>
        <v>0</v>
      </c>
    </row>
    <row r="46" customFormat="false" ht="15" hidden="false" customHeight="false" outlineLevel="0" collapsed="false">
      <c r="A46" s="11" t="str">
        <f aca="false">IF(Register!A46="","",Register!A46)</f>
        <v/>
      </c>
      <c r="B46" s="11" t="str">
        <f aca="false">IF(Register!C46="","",Register!C46)</f>
        <v/>
      </c>
      <c r="C46" s="11" t="str">
        <f aca="false">IF(Register!D46="","",Register!D46)</f>
        <v/>
      </c>
      <c r="D46" s="21" t="n">
        <f aca="false">IF(OR(N(Register!$F46)=0,Register!$J46&lt;=0),0,_xlfn.IFS(Register!$I46="Daily",Register!$F46*MAX(0,MIN(Register!$H46,D$7)-MAX(Register!$G46,D$6)+1)/Register!$J46,Register!$I46="Monthly",IF(AND(D$6&lt;=Register!$H46,D$7&gt;=Register!$G46),Register!$F46/Register!$K46,0),TRUE(),0))</f>
        <v>0</v>
      </c>
      <c r="E46" s="21" t="n">
        <f aca="false">IF(OR(N(Register!$F46)=0,Register!$J46&lt;=0),0,_xlfn.IFS(Register!$I46="Daily",Register!$F46*MAX(0,MIN(Register!$H46,E$7)-MAX(Register!$G46,E$6)+1)/Register!$J46,Register!$I46="Monthly",IF(AND(E$6&lt;=Register!$H46,E$7&gt;=Register!$G46),Register!$F46/Register!$K46,0),TRUE(),0))</f>
        <v>0</v>
      </c>
      <c r="F46" s="21" t="n">
        <f aca="false">IF(OR(N(Register!$F46)=0,Register!$J46&lt;=0),0,_xlfn.IFS(Register!$I46="Daily",Register!$F46*MAX(0,MIN(Register!$H46,F$7)-MAX(Register!$G46,F$6)+1)/Register!$J46,Register!$I46="Monthly",IF(AND(F$6&lt;=Register!$H46,F$7&gt;=Register!$G46),Register!$F46/Register!$K46,0),TRUE(),0))</f>
        <v>0</v>
      </c>
      <c r="G46" s="21" t="n">
        <f aca="false">IF(OR(N(Register!$F46)=0,Register!$J46&lt;=0),0,_xlfn.IFS(Register!$I46="Daily",Register!$F46*MAX(0,MIN(Register!$H46,G$7)-MAX(Register!$G46,G$6)+1)/Register!$J46,Register!$I46="Monthly",IF(AND(G$6&lt;=Register!$H46,G$7&gt;=Register!$G46),Register!$F46/Register!$K46,0),TRUE(),0))</f>
        <v>0</v>
      </c>
      <c r="H46" s="21" t="n">
        <f aca="false">IF(OR(N(Register!$F46)=0,Register!$J46&lt;=0),0,_xlfn.IFS(Register!$I46="Daily",Register!$F46*MAX(0,MIN(Register!$H46,H$7)-MAX(Register!$G46,H$6)+1)/Register!$J46,Register!$I46="Monthly",IF(AND(H$6&lt;=Register!$H46,H$7&gt;=Register!$G46),Register!$F46/Register!$K46,0),TRUE(),0))</f>
        <v>0</v>
      </c>
      <c r="I46" s="21" t="n">
        <f aca="false">IF(OR(N(Register!$F46)=0,Register!$J46&lt;=0),0,_xlfn.IFS(Register!$I46="Daily",Register!$F46*MAX(0,MIN(Register!$H46,I$7)-MAX(Register!$G46,I$6)+1)/Register!$J46,Register!$I46="Monthly",IF(AND(I$6&lt;=Register!$H46,I$7&gt;=Register!$G46),Register!$F46/Register!$K46,0),TRUE(),0))</f>
        <v>0</v>
      </c>
      <c r="J46" s="21" t="n">
        <f aca="false">IF(OR(N(Register!$F46)=0,Register!$J46&lt;=0),0,_xlfn.IFS(Register!$I46="Daily",Register!$F46*MAX(0,MIN(Register!$H46,J$7)-MAX(Register!$G46,J$6)+1)/Register!$J46,Register!$I46="Monthly",IF(AND(J$6&lt;=Register!$H46,J$7&gt;=Register!$G46),Register!$F46/Register!$K46,0),TRUE(),0))</f>
        <v>0</v>
      </c>
      <c r="K46" s="21" t="n">
        <f aca="false">IF(OR(N(Register!$F46)=0,Register!$J46&lt;=0),0,_xlfn.IFS(Register!$I46="Daily",Register!$F46*MAX(0,MIN(Register!$H46,K$7)-MAX(Register!$G46,K$6)+1)/Register!$J46,Register!$I46="Monthly",IF(AND(K$6&lt;=Register!$H46,K$7&gt;=Register!$G46),Register!$F46/Register!$K46,0),TRUE(),0))</f>
        <v>0</v>
      </c>
      <c r="L46" s="21" t="n">
        <f aca="false">IF(OR(N(Register!$F46)=0,Register!$J46&lt;=0),0,_xlfn.IFS(Register!$I46="Daily",Register!$F46*MAX(0,MIN(Register!$H46,L$7)-MAX(Register!$G46,L$6)+1)/Register!$J46,Register!$I46="Monthly",IF(AND(L$6&lt;=Register!$H46,L$7&gt;=Register!$G46),Register!$F46/Register!$K46,0),TRUE(),0))</f>
        <v>0</v>
      </c>
      <c r="M46" s="21" t="n">
        <f aca="false">IF(OR(N(Register!$F46)=0,Register!$J46&lt;=0),0,_xlfn.IFS(Register!$I46="Daily",Register!$F46*MAX(0,MIN(Register!$H46,M$7)-MAX(Register!$G46,M$6)+1)/Register!$J46,Register!$I46="Monthly",IF(AND(M$6&lt;=Register!$H46,M$7&gt;=Register!$G46),Register!$F46/Register!$K46,0),TRUE(),0))</f>
        <v>0</v>
      </c>
      <c r="N46" s="21" t="n">
        <f aca="false">IF(OR(N(Register!$F46)=0,Register!$J46&lt;=0),0,_xlfn.IFS(Register!$I46="Daily",Register!$F46*MAX(0,MIN(Register!$H46,N$7)-MAX(Register!$G46,N$6)+1)/Register!$J46,Register!$I46="Monthly",IF(AND(N$6&lt;=Register!$H46,N$7&gt;=Register!$G46),Register!$F46/Register!$K46,0),TRUE(),0))</f>
        <v>0</v>
      </c>
      <c r="O46" s="21" t="n">
        <f aca="false">IF(OR(N(Register!$F46)=0,Register!$J46&lt;=0),0,_xlfn.IFS(Register!$I46="Daily",Register!$F46*MAX(0,MIN(Register!$H46,O$7)-MAX(Register!$G46,O$6)+1)/Register!$J46,Register!$I46="Monthly",IF(AND(O$6&lt;=Register!$H46,O$7&gt;=Register!$G46),Register!$F46/Register!$K46,0),TRUE(),0))</f>
        <v>0</v>
      </c>
      <c r="P46" s="26" t="n">
        <f aca="false">SUM(D46:O46)</f>
        <v>0</v>
      </c>
    </row>
    <row r="47" customFormat="false" ht="15" hidden="false" customHeight="false" outlineLevel="0" collapsed="false">
      <c r="A47" s="11" t="str">
        <f aca="false">IF(Register!A47="","",Register!A47)</f>
        <v/>
      </c>
      <c r="B47" s="11" t="str">
        <f aca="false">IF(Register!C47="","",Register!C47)</f>
        <v/>
      </c>
      <c r="C47" s="11" t="str">
        <f aca="false">IF(Register!D47="","",Register!D47)</f>
        <v/>
      </c>
      <c r="D47" s="21" t="n">
        <f aca="false">IF(OR(N(Register!$F47)=0,Register!$J47&lt;=0),0,_xlfn.IFS(Register!$I47="Daily",Register!$F47*MAX(0,MIN(Register!$H47,D$7)-MAX(Register!$G47,D$6)+1)/Register!$J47,Register!$I47="Monthly",IF(AND(D$6&lt;=Register!$H47,D$7&gt;=Register!$G47),Register!$F47/Register!$K47,0),TRUE(),0))</f>
        <v>0</v>
      </c>
      <c r="E47" s="21" t="n">
        <f aca="false">IF(OR(N(Register!$F47)=0,Register!$J47&lt;=0),0,_xlfn.IFS(Register!$I47="Daily",Register!$F47*MAX(0,MIN(Register!$H47,E$7)-MAX(Register!$G47,E$6)+1)/Register!$J47,Register!$I47="Monthly",IF(AND(E$6&lt;=Register!$H47,E$7&gt;=Register!$G47),Register!$F47/Register!$K47,0),TRUE(),0))</f>
        <v>0</v>
      </c>
      <c r="F47" s="21" t="n">
        <f aca="false">IF(OR(N(Register!$F47)=0,Register!$J47&lt;=0),0,_xlfn.IFS(Register!$I47="Daily",Register!$F47*MAX(0,MIN(Register!$H47,F$7)-MAX(Register!$G47,F$6)+1)/Register!$J47,Register!$I47="Monthly",IF(AND(F$6&lt;=Register!$H47,F$7&gt;=Register!$G47),Register!$F47/Register!$K47,0),TRUE(),0))</f>
        <v>0</v>
      </c>
      <c r="G47" s="21" t="n">
        <f aca="false">IF(OR(N(Register!$F47)=0,Register!$J47&lt;=0),0,_xlfn.IFS(Register!$I47="Daily",Register!$F47*MAX(0,MIN(Register!$H47,G$7)-MAX(Register!$G47,G$6)+1)/Register!$J47,Register!$I47="Monthly",IF(AND(G$6&lt;=Register!$H47,G$7&gt;=Register!$G47),Register!$F47/Register!$K47,0),TRUE(),0))</f>
        <v>0</v>
      </c>
      <c r="H47" s="21" t="n">
        <f aca="false">IF(OR(N(Register!$F47)=0,Register!$J47&lt;=0),0,_xlfn.IFS(Register!$I47="Daily",Register!$F47*MAX(0,MIN(Register!$H47,H$7)-MAX(Register!$G47,H$6)+1)/Register!$J47,Register!$I47="Monthly",IF(AND(H$6&lt;=Register!$H47,H$7&gt;=Register!$G47),Register!$F47/Register!$K47,0),TRUE(),0))</f>
        <v>0</v>
      </c>
      <c r="I47" s="21" t="n">
        <f aca="false">IF(OR(N(Register!$F47)=0,Register!$J47&lt;=0),0,_xlfn.IFS(Register!$I47="Daily",Register!$F47*MAX(0,MIN(Register!$H47,I$7)-MAX(Register!$G47,I$6)+1)/Register!$J47,Register!$I47="Monthly",IF(AND(I$6&lt;=Register!$H47,I$7&gt;=Register!$G47),Register!$F47/Register!$K47,0),TRUE(),0))</f>
        <v>0</v>
      </c>
      <c r="J47" s="21" t="n">
        <f aca="false">IF(OR(N(Register!$F47)=0,Register!$J47&lt;=0),0,_xlfn.IFS(Register!$I47="Daily",Register!$F47*MAX(0,MIN(Register!$H47,J$7)-MAX(Register!$G47,J$6)+1)/Register!$J47,Register!$I47="Monthly",IF(AND(J$6&lt;=Register!$H47,J$7&gt;=Register!$G47),Register!$F47/Register!$K47,0),TRUE(),0))</f>
        <v>0</v>
      </c>
      <c r="K47" s="21" t="n">
        <f aca="false">IF(OR(N(Register!$F47)=0,Register!$J47&lt;=0),0,_xlfn.IFS(Register!$I47="Daily",Register!$F47*MAX(0,MIN(Register!$H47,K$7)-MAX(Register!$G47,K$6)+1)/Register!$J47,Register!$I47="Monthly",IF(AND(K$6&lt;=Register!$H47,K$7&gt;=Register!$G47),Register!$F47/Register!$K47,0),TRUE(),0))</f>
        <v>0</v>
      </c>
      <c r="L47" s="21" t="n">
        <f aca="false">IF(OR(N(Register!$F47)=0,Register!$J47&lt;=0),0,_xlfn.IFS(Register!$I47="Daily",Register!$F47*MAX(0,MIN(Register!$H47,L$7)-MAX(Register!$G47,L$6)+1)/Register!$J47,Register!$I47="Monthly",IF(AND(L$6&lt;=Register!$H47,L$7&gt;=Register!$G47),Register!$F47/Register!$K47,0),TRUE(),0))</f>
        <v>0</v>
      </c>
      <c r="M47" s="21" t="n">
        <f aca="false">IF(OR(N(Register!$F47)=0,Register!$J47&lt;=0),0,_xlfn.IFS(Register!$I47="Daily",Register!$F47*MAX(0,MIN(Register!$H47,M$7)-MAX(Register!$G47,M$6)+1)/Register!$J47,Register!$I47="Monthly",IF(AND(M$6&lt;=Register!$H47,M$7&gt;=Register!$G47),Register!$F47/Register!$K47,0),TRUE(),0))</f>
        <v>0</v>
      </c>
      <c r="N47" s="21" t="n">
        <f aca="false">IF(OR(N(Register!$F47)=0,Register!$J47&lt;=0),0,_xlfn.IFS(Register!$I47="Daily",Register!$F47*MAX(0,MIN(Register!$H47,N$7)-MAX(Register!$G47,N$6)+1)/Register!$J47,Register!$I47="Monthly",IF(AND(N$6&lt;=Register!$H47,N$7&gt;=Register!$G47),Register!$F47/Register!$K47,0),TRUE(),0))</f>
        <v>0</v>
      </c>
      <c r="O47" s="21" t="n">
        <f aca="false">IF(OR(N(Register!$F47)=0,Register!$J47&lt;=0),0,_xlfn.IFS(Register!$I47="Daily",Register!$F47*MAX(0,MIN(Register!$H47,O$7)-MAX(Register!$G47,O$6)+1)/Register!$J47,Register!$I47="Monthly",IF(AND(O$6&lt;=Register!$H47,O$7&gt;=Register!$G47),Register!$F47/Register!$K47,0),TRUE(),0))</f>
        <v>0</v>
      </c>
      <c r="P47" s="26" t="n">
        <f aca="false">SUM(D47:O47)</f>
        <v>0</v>
      </c>
    </row>
    <row r="48" customFormat="false" ht="15" hidden="false" customHeight="false" outlineLevel="0" collapsed="false">
      <c r="A48" s="11" t="str">
        <f aca="false">IF(Register!A48="","",Register!A48)</f>
        <v/>
      </c>
      <c r="B48" s="11" t="str">
        <f aca="false">IF(Register!C48="","",Register!C48)</f>
        <v/>
      </c>
      <c r="C48" s="11" t="str">
        <f aca="false">IF(Register!D48="","",Register!D48)</f>
        <v/>
      </c>
      <c r="D48" s="21" t="n">
        <f aca="false">IF(OR(N(Register!$F48)=0,Register!$J48&lt;=0),0,_xlfn.IFS(Register!$I48="Daily",Register!$F48*MAX(0,MIN(Register!$H48,D$7)-MAX(Register!$G48,D$6)+1)/Register!$J48,Register!$I48="Monthly",IF(AND(D$6&lt;=Register!$H48,D$7&gt;=Register!$G48),Register!$F48/Register!$K48,0),TRUE(),0))</f>
        <v>0</v>
      </c>
      <c r="E48" s="21" t="n">
        <f aca="false">IF(OR(N(Register!$F48)=0,Register!$J48&lt;=0),0,_xlfn.IFS(Register!$I48="Daily",Register!$F48*MAX(0,MIN(Register!$H48,E$7)-MAX(Register!$G48,E$6)+1)/Register!$J48,Register!$I48="Monthly",IF(AND(E$6&lt;=Register!$H48,E$7&gt;=Register!$G48),Register!$F48/Register!$K48,0),TRUE(),0))</f>
        <v>0</v>
      </c>
      <c r="F48" s="21" t="n">
        <f aca="false">IF(OR(N(Register!$F48)=0,Register!$J48&lt;=0),0,_xlfn.IFS(Register!$I48="Daily",Register!$F48*MAX(0,MIN(Register!$H48,F$7)-MAX(Register!$G48,F$6)+1)/Register!$J48,Register!$I48="Monthly",IF(AND(F$6&lt;=Register!$H48,F$7&gt;=Register!$G48),Register!$F48/Register!$K48,0),TRUE(),0))</f>
        <v>0</v>
      </c>
      <c r="G48" s="21" t="n">
        <f aca="false">IF(OR(N(Register!$F48)=0,Register!$J48&lt;=0),0,_xlfn.IFS(Register!$I48="Daily",Register!$F48*MAX(0,MIN(Register!$H48,G$7)-MAX(Register!$G48,G$6)+1)/Register!$J48,Register!$I48="Monthly",IF(AND(G$6&lt;=Register!$H48,G$7&gt;=Register!$G48),Register!$F48/Register!$K48,0),TRUE(),0))</f>
        <v>0</v>
      </c>
      <c r="H48" s="21" t="n">
        <f aca="false">IF(OR(N(Register!$F48)=0,Register!$J48&lt;=0),0,_xlfn.IFS(Register!$I48="Daily",Register!$F48*MAX(0,MIN(Register!$H48,H$7)-MAX(Register!$G48,H$6)+1)/Register!$J48,Register!$I48="Monthly",IF(AND(H$6&lt;=Register!$H48,H$7&gt;=Register!$G48),Register!$F48/Register!$K48,0),TRUE(),0))</f>
        <v>0</v>
      </c>
      <c r="I48" s="21" t="n">
        <f aca="false">IF(OR(N(Register!$F48)=0,Register!$J48&lt;=0),0,_xlfn.IFS(Register!$I48="Daily",Register!$F48*MAX(0,MIN(Register!$H48,I$7)-MAX(Register!$G48,I$6)+1)/Register!$J48,Register!$I48="Monthly",IF(AND(I$6&lt;=Register!$H48,I$7&gt;=Register!$G48),Register!$F48/Register!$K48,0),TRUE(),0))</f>
        <v>0</v>
      </c>
      <c r="J48" s="21" t="n">
        <f aca="false">IF(OR(N(Register!$F48)=0,Register!$J48&lt;=0),0,_xlfn.IFS(Register!$I48="Daily",Register!$F48*MAX(0,MIN(Register!$H48,J$7)-MAX(Register!$G48,J$6)+1)/Register!$J48,Register!$I48="Monthly",IF(AND(J$6&lt;=Register!$H48,J$7&gt;=Register!$G48),Register!$F48/Register!$K48,0),TRUE(),0))</f>
        <v>0</v>
      </c>
      <c r="K48" s="21" t="n">
        <f aca="false">IF(OR(N(Register!$F48)=0,Register!$J48&lt;=0),0,_xlfn.IFS(Register!$I48="Daily",Register!$F48*MAX(0,MIN(Register!$H48,K$7)-MAX(Register!$G48,K$6)+1)/Register!$J48,Register!$I48="Monthly",IF(AND(K$6&lt;=Register!$H48,K$7&gt;=Register!$G48),Register!$F48/Register!$K48,0),TRUE(),0))</f>
        <v>0</v>
      </c>
      <c r="L48" s="21" t="n">
        <f aca="false">IF(OR(N(Register!$F48)=0,Register!$J48&lt;=0),0,_xlfn.IFS(Register!$I48="Daily",Register!$F48*MAX(0,MIN(Register!$H48,L$7)-MAX(Register!$G48,L$6)+1)/Register!$J48,Register!$I48="Monthly",IF(AND(L$6&lt;=Register!$H48,L$7&gt;=Register!$G48),Register!$F48/Register!$K48,0),TRUE(),0))</f>
        <v>0</v>
      </c>
      <c r="M48" s="21" t="n">
        <f aca="false">IF(OR(N(Register!$F48)=0,Register!$J48&lt;=0),0,_xlfn.IFS(Register!$I48="Daily",Register!$F48*MAX(0,MIN(Register!$H48,M$7)-MAX(Register!$G48,M$6)+1)/Register!$J48,Register!$I48="Monthly",IF(AND(M$6&lt;=Register!$H48,M$7&gt;=Register!$G48),Register!$F48/Register!$K48,0),TRUE(),0))</f>
        <v>0</v>
      </c>
      <c r="N48" s="21" t="n">
        <f aca="false">IF(OR(N(Register!$F48)=0,Register!$J48&lt;=0),0,_xlfn.IFS(Register!$I48="Daily",Register!$F48*MAX(0,MIN(Register!$H48,N$7)-MAX(Register!$G48,N$6)+1)/Register!$J48,Register!$I48="Monthly",IF(AND(N$6&lt;=Register!$H48,N$7&gt;=Register!$G48),Register!$F48/Register!$K48,0),TRUE(),0))</f>
        <v>0</v>
      </c>
      <c r="O48" s="21" t="n">
        <f aca="false">IF(OR(N(Register!$F48)=0,Register!$J48&lt;=0),0,_xlfn.IFS(Register!$I48="Daily",Register!$F48*MAX(0,MIN(Register!$H48,O$7)-MAX(Register!$G48,O$6)+1)/Register!$J48,Register!$I48="Monthly",IF(AND(O$6&lt;=Register!$H48,O$7&gt;=Register!$G48),Register!$F48/Register!$K48,0),TRUE(),0))</f>
        <v>0</v>
      </c>
      <c r="P48" s="26" t="n">
        <f aca="false">SUM(D48:O48)</f>
        <v>0</v>
      </c>
    </row>
    <row r="49" customFormat="false" ht="15" hidden="false" customHeight="false" outlineLevel="0" collapsed="false">
      <c r="A49" s="11" t="str">
        <f aca="false">IF(Register!A49="","",Register!A49)</f>
        <v/>
      </c>
      <c r="B49" s="11" t="str">
        <f aca="false">IF(Register!C49="","",Register!C49)</f>
        <v/>
      </c>
      <c r="C49" s="11" t="str">
        <f aca="false">IF(Register!D49="","",Register!D49)</f>
        <v/>
      </c>
      <c r="D49" s="21" t="n">
        <f aca="false">IF(OR(N(Register!$F49)=0,Register!$J49&lt;=0),0,_xlfn.IFS(Register!$I49="Daily",Register!$F49*MAX(0,MIN(Register!$H49,D$7)-MAX(Register!$G49,D$6)+1)/Register!$J49,Register!$I49="Monthly",IF(AND(D$6&lt;=Register!$H49,D$7&gt;=Register!$G49),Register!$F49/Register!$K49,0),TRUE(),0))</f>
        <v>0</v>
      </c>
      <c r="E49" s="21" t="n">
        <f aca="false">IF(OR(N(Register!$F49)=0,Register!$J49&lt;=0),0,_xlfn.IFS(Register!$I49="Daily",Register!$F49*MAX(0,MIN(Register!$H49,E$7)-MAX(Register!$G49,E$6)+1)/Register!$J49,Register!$I49="Monthly",IF(AND(E$6&lt;=Register!$H49,E$7&gt;=Register!$G49),Register!$F49/Register!$K49,0),TRUE(),0))</f>
        <v>0</v>
      </c>
      <c r="F49" s="21" t="n">
        <f aca="false">IF(OR(N(Register!$F49)=0,Register!$J49&lt;=0),0,_xlfn.IFS(Register!$I49="Daily",Register!$F49*MAX(0,MIN(Register!$H49,F$7)-MAX(Register!$G49,F$6)+1)/Register!$J49,Register!$I49="Monthly",IF(AND(F$6&lt;=Register!$H49,F$7&gt;=Register!$G49),Register!$F49/Register!$K49,0),TRUE(),0))</f>
        <v>0</v>
      </c>
      <c r="G49" s="21" t="n">
        <f aca="false">IF(OR(N(Register!$F49)=0,Register!$J49&lt;=0),0,_xlfn.IFS(Register!$I49="Daily",Register!$F49*MAX(0,MIN(Register!$H49,G$7)-MAX(Register!$G49,G$6)+1)/Register!$J49,Register!$I49="Monthly",IF(AND(G$6&lt;=Register!$H49,G$7&gt;=Register!$G49),Register!$F49/Register!$K49,0),TRUE(),0))</f>
        <v>0</v>
      </c>
      <c r="H49" s="21" t="n">
        <f aca="false">IF(OR(N(Register!$F49)=0,Register!$J49&lt;=0),0,_xlfn.IFS(Register!$I49="Daily",Register!$F49*MAX(0,MIN(Register!$H49,H$7)-MAX(Register!$G49,H$6)+1)/Register!$J49,Register!$I49="Monthly",IF(AND(H$6&lt;=Register!$H49,H$7&gt;=Register!$G49),Register!$F49/Register!$K49,0),TRUE(),0))</f>
        <v>0</v>
      </c>
      <c r="I49" s="21" t="n">
        <f aca="false">IF(OR(N(Register!$F49)=0,Register!$J49&lt;=0),0,_xlfn.IFS(Register!$I49="Daily",Register!$F49*MAX(0,MIN(Register!$H49,I$7)-MAX(Register!$G49,I$6)+1)/Register!$J49,Register!$I49="Monthly",IF(AND(I$6&lt;=Register!$H49,I$7&gt;=Register!$G49),Register!$F49/Register!$K49,0),TRUE(),0))</f>
        <v>0</v>
      </c>
      <c r="J49" s="21" t="n">
        <f aca="false">IF(OR(N(Register!$F49)=0,Register!$J49&lt;=0),0,_xlfn.IFS(Register!$I49="Daily",Register!$F49*MAX(0,MIN(Register!$H49,J$7)-MAX(Register!$G49,J$6)+1)/Register!$J49,Register!$I49="Monthly",IF(AND(J$6&lt;=Register!$H49,J$7&gt;=Register!$G49),Register!$F49/Register!$K49,0),TRUE(),0))</f>
        <v>0</v>
      </c>
      <c r="K49" s="21" t="n">
        <f aca="false">IF(OR(N(Register!$F49)=0,Register!$J49&lt;=0),0,_xlfn.IFS(Register!$I49="Daily",Register!$F49*MAX(0,MIN(Register!$H49,K$7)-MAX(Register!$G49,K$6)+1)/Register!$J49,Register!$I49="Monthly",IF(AND(K$6&lt;=Register!$H49,K$7&gt;=Register!$G49),Register!$F49/Register!$K49,0),TRUE(),0))</f>
        <v>0</v>
      </c>
      <c r="L49" s="21" t="n">
        <f aca="false">IF(OR(N(Register!$F49)=0,Register!$J49&lt;=0),0,_xlfn.IFS(Register!$I49="Daily",Register!$F49*MAX(0,MIN(Register!$H49,L$7)-MAX(Register!$G49,L$6)+1)/Register!$J49,Register!$I49="Monthly",IF(AND(L$6&lt;=Register!$H49,L$7&gt;=Register!$G49),Register!$F49/Register!$K49,0),TRUE(),0))</f>
        <v>0</v>
      </c>
      <c r="M49" s="21" t="n">
        <f aca="false">IF(OR(N(Register!$F49)=0,Register!$J49&lt;=0),0,_xlfn.IFS(Register!$I49="Daily",Register!$F49*MAX(0,MIN(Register!$H49,M$7)-MAX(Register!$G49,M$6)+1)/Register!$J49,Register!$I49="Monthly",IF(AND(M$6&lt;=Register!$H49,M$7&gt;=Register!$G49),Register!$F49/Register!$K49,0),TRUE(),0))</f>
        <v>0</v>
      </c>
      <c r="N49" s="21" t="n">
        <f aca="false">IF(OR(N(Register!$F49)=0,Register!$J49&lt;=0),0,_xlfn.IFS(Register!$I49="Daily",Register!$F49*MAX(0,MIN(Register!$H49,N$7)-MAX(Register!$G49,N$6)+1)/Register!$J49,Register!$I49="Monthly",IF(AND(N$6&lt;=Register!$H49,N$7&gt;=Register!$G49),Register!$F49/Register!$K49,0),TRUE(),0))</f>
        <v>0</v>
      </c>
      <c r="O49" s="21" t="n">
        <f aca="false">IF(OR(N(Register!$F49)=0,Register!$J49&lt;=0),0,_xlfn.IFS(Register!$I49="Daily",Register!$F49*MAX(0,MIN(Register!$H49,O$7)-MAX(Register!$G49,O$6)+1)/Register!$J49,Register!$I49="Monthly",IF(AND(O$6&lt;=Register!$H49,O$7&gt;=Register!$G49),Register!$F49/Register!$K49,0),TRUE(),0))</f>
        <v>0</v>
      </c>
      <c r="P49" s="26" t="n">
        <f aca="false">SUM(D49:O49)</f>
        <v>0</v>
      </c>
    </row>
    <row r="50" customFormat="false" ht="15" hidden="false" customHeight="false" outlineLevel="0" collapsed="false">
      <c r="A50" s="11" t="str">
        <f aca="false">IF(Register!A50="","",Register!A50)</f>
        <v/>
      </c>
      <c r="B50" s="11" t="str">
        <f aca="false">IF(Register!C50="","",Register!C50)</f>
        <v/>
      </c>
      <c r="C50" s="11" t="str">
        <f aca="false">IF(Register!D50="","",Register!D50)</f>
        <v/>
      </c>
      <c r="D50" s="21" t="n">
        <f aca="false">IF(OR(N(Register!$F50)=0,Register!$J50&lt;=0),0,_xlfn.IFS(Register!$I50="Daily",Register!$F50*MAX(0,MIN(Register!$H50,D$7)-MAX(Register!$G50,D$6)+1)/Register!$J50,Register!$I50="Monthly",IF(AND(D$6&lt;=Register!$H50,D$7&gt;=Register!$G50),Register!$F50/Register!$K50,0),TRUE(),0))</f>
        <v>0</v>
      </c>
      <c r="E50" s="21" t="n">
        <f aca="false">IF(OR(N(Register!$F50)=0,Register!$J50&lt;=0),0,_xlfn.IFS(Register!$I50="Daily",Register!$F50*MAX(0,MIN(Register!$H50,E$7)-MAX(Register!$G50,E$6)+1)/Register!$J50,Register!$I50="Monthly",IF(AND(E$6&lt;=Register!$H50,E$7&gt;=Register!$G50),Register!$F50/Register!$K50,0),TRUE(),0))</f>
        <v>0</v>
      </c>
      <c r="F50" s="21" t="n">
        <f aca="false">IF(OR(N(Register!$F50)=0,Register!$J50&lt;=0),0,_xlfn.IFS(Register!$I50="Daily",Register!$F50*MAX(0,MIN(Register!$H50,F$7)-MAX(Register!$G50,F$6)+1)/Register!$J50,Register!$I50="Monthly",IF(AND(F$6&lt;=Register!$H50,F$7&gt;=Register!$G50),Register!$F50/Register!$K50,0),TRUE(),0))</f>
        <v>0</v>
      </c>
      <c r="G50" s="21" t="n">
        <f aca="false">IF(OR(N(Register!$F50)=0,Register!$J50&lt;=0),0,_xlfn.IFS(Register!$I50="Daily",Register!$F50*MAX(0,MIN(Register!$H50,G$7)-MAX(Register!$G50,G$6)+1)/Register!$J50,Register!$I50="Monthly",IF(AND(G$6&lt;=Register!$H50,G$7&gt;=Register!$G50),Register!$F50/Register!$K50,0),TRUE(),0))</f>
        <v>0</v>
      </c>
      <c r="H50" s="21" t="n">
        <f aca="false">IF(OR(N(Register!$F50)=0,Register!$J50&lt;=0),0,_xlfn.IFS(Register!$I50="Daily",Register!$F50*MAX(0,MIN(Register!$H50,H$7)-MAX(Register!$G50,H$6)+1)/Register!$J50,Register!$I50="Monthly",IF(AND(H$6&lt;=Register!$H50,H$7&gt;=Register!$G50),Register!$F50/Register!$K50,0),TRUE(),0))</f>
        <v>0</v>
      </c>
      <c r="I50" s="21" t="n">
        <f aca="false">IF(OR(N(Register!$F50)=0,Register!$J50&lt;=0),0,_xlfn.IFS(Register!$I50="Daily",Register!$F50*MAX(0,MIN(Register!$H50,I$7)-MAX(Register!$G50,I$6)+1)/Register!$J50,Register!$I50="Monthly",IF(AND(I$6&lt;=Register!$H50,I$7&gt;=Register!$G50),Register!$F50/Register!$K50,0),TRUE(),0))</f>
        <v>0</v>
      </c>
      <c r="J50" s="21" t="n">
        <f aca="false">IF(OR(N(Register!$F50)=0,Register!$J50&lt;=0),0,_xlfn.IFS(Register!$I50="Daily",Register!$F50*MAX(0,MIN(Register!$H50,J$7)-MAX(Register!$G50,J$6)+1)/Register!$J50,Register!$I50="Monthly",IF(AND(J$6&lt;=Register!$H50,J$7&gt;=Register!$G50),Register!$F50/Register!$K50,0),TRUE(),0))</f>
        <v>0</v>
      </c>
      <c r="K50" s="21" t="n">
        <f aca="false">IF(OR(N(Register!$F50)=0,Register!$J50&lt;=0),0,_xlfn.IFS(Register!$I50="Daily",Register!$F50*MAX(0,MIN(Register!$H50,K$7)-MAX(Register!$G50,K$6)+1)/Register!$J50,Register!$I50="Monthly",IF(AND(K$6&lt;=Register!$H50,K$7&gt;=Register!$G50),Register!$F50/Register!$K50,0),TRUE(),0))</f>
        <v>0</v>
      </c>
      <c r="L50" s="21" t="n">
        <f aca="false">IF(OR(N(Register!$F50)=0,Register!$J50&lt;=0),0,_xlfn.IFS(Register!$I50="Daily",Register!$F50*MAX(0,MIN(Register!$H50,L$7)-MAX(Register!$G50,L$6)+1)/Register!$J50,Register!$I50="Monthly",IF(AND(L$6&lt;=Register!$H50,L$7&gt;=Register!$G50),Register!$F50/Register!$K50,0),TRUE(),0))</f>
        <v>0</v>
      </c>
      <c r="M50" s="21" t="n">
        <f aca="false">IF(OR(N(Register!$F50)=0,Register!$J50&lt;=0),0,_xlfn.IFS(Register!$I50="Daily",Register!$F50*MAX(0,MIN(Register!$H50,M$7)-MAX(Register!$G50,M$6)+1)/Register!$J50,Register!$I50="Monthly",IF(AND(M$6&lt;=Register!$H50,M$7&gt;=Register!$G50),Register!$F50/Register!$K50,0),TRUE(),0))</f>
        <v>0</v>
      </c>
      <c r="N50" s="21" t="n">
        <f aca="false">IF(OR(N(Register!$F50)=0,Register!$J50&lt;=0),0,_xlfn.IFS(Register!$I50="Daily",Register!$F50*MAX(0,MIN(Register!$H50,N$7)-MAX(Register!$G50,N$6)+1)/Register!$J50,Register!$I50="Monthly",IF(AND(N$6&lt;=Register!$H50,N$7&gt;=Register!$G50),Register!$F50/Register!$K50,0),TRUE(),0))</f>
        <v>0</v>
      </c>
      <c r="O50" s="21" t="n">
        <f aca="false">IF(OR(N(Register!$F50)=0,Register!$J50&lt;=0),0,_xlfn.IFS(Register!$I50="Daily",Register!$F50*MAX(0,MIN(Register!$H50,O$7)-MAX(Register!$G50,O$6)+1)/Register!$J50,Register!$I50="Monthly",IF(AND(O$6&lt;=Register!$H50,O$7&gt;=Register!$G50),Register!$F50/Register!$K50,0),TRUE(),0))</f>
        <v>0</v>
      </c>
      <c r="P50" s="26" t="n">
        <f aca="false">SUM(D50:O50)</f>
        <v>0</v>
      </c>
    </row>
    <row r="51" customFormat="false" ht="15" hidden="false" customHeight="false" outlineLevel="0" collapsed="false">
      <c r="A51" s="11" t="str">
        <f aca="false">IF(Register!A51="","",Register!A51)</f>
        <v/>
      </c>
      <c r="B51" s="11" t="str">
        <f aca="false">IF(Register!C51="","",Register!C51)</f>
        <v/>
      </c>
      <c r="C51" s="11" t="str">
        <f aca="false">IF(Register!D51="","",Register!D51)</f>
        <v/>
      </c>
      <c r="D51" s="21" t="n">
        <f aca="false">IF(OR(N(Register!$F51)=0,Register!$J51&lt;=0),0,_xlfn.IFS(Register!$I51="Daily",Register!$F51*MAX(0,MIN(Register!$H51,D$7)-MAX(Register!$G51,D$6)+1)/Register!$J51,Register!$I51="Monthly",IF(AND(D$6&lt;=Register!$H51,D$7&gt;=Register!$G51),Register!$F51/Register!$K51,0),TRUE(),0))</f>
        <v>0</v>
      </c>
      <c r="E51" s="21" t="n">
        <f aca="false">IF(OR(N(Register!$F51)=0,Register!$J51&lt;=0),0,_xlfn.IFS(Register!$I51="Daily",Register!$F51*MAX(0,MIN(Register!$H51,E$7)-MAX(Register!$G51,E$6)+1)/Register!$J51,Register!$I51="Monthly",IF(AND(E$6&lt;=Register!$H51,E$7&gt;=Register!$G51),Register!$F51/Register!$K51,0),TRUE(),0))</f>
        <v>0</v>
      </c>
      <c r="F51" s="21" t="n">
        <f aca="false">IF(OR(N(Register!$F51)=0,Register!$J51&lt;=0),0,_xlfn.IFS(Register!$I51="Daily",Register!$F51*MAX(0,MIN(Register!$H51,F$7)-MAX(Register!$G51,F$6)+1)/Register!$J51,Register!$I51="Monthly",IF(AND(F$6&lt;=Register!$H51,F$7&gt;=Register!$G51),Register!$F51/Register!$K51,0),TRUE(),0))</f>
        <v>0</v>
      </c>
      <c r="G51" s="21" t="n">
        <f aca="false">IF(OR(N(Register!$F51)=0,Register!$J51&lt;=0),0,_xlfn.IFS(Register!$I51="Daily",Register!$F51*MAX(0,MIN(Register!$H51,G$7)-MAX(Register!$G51,G$6)+1)/Register!$J51,Register!$I51="Monthly",IF(AND(G$6&lt;=Register!$H51,G$7&gt;=Register!$G51),Register!$F51/Register!$K51,0),TRUE(),0))</f>
        <v>0</v>
      </c>
      <c r="H51" s="21" t="n">
        <f aca="false">IF(OR(N(Register!$F51)=0,Register!$J51&lt;=0),0,_xlfn.IFS(Register!$I51="Daily",Register!$F51*MAX(0,MIN(Register!$H51,H$7)-MAX(Register!$G51,H$6)+1)/Register!$J51,Register!$I51="Monthly",IF(AND(H$6&lt;=Register!$H51,H$7&gt;=Register!$G51),Register!$F51/Register!$K51,0),TRUE(),0))</f>
        <v>0</v>
      </c>
      <c r="I51" s="21" t="n">
        <f aca="false">IF(OR(N(Register!$F51)=0,Register!$J51&lt;=0),0,_xlfn.IFS(Register!$I51="Daily",Register!$F51*MAX(0,MIN(Register!$H51,I$7)-MAX(Register!$G51,I$6)+1)/Register!$J51,Register!$I51="Monthly",IF(AND(I$6&lt;=Register!$H51,I$7&gt;=Register!$G51),Register!$F51/Register!$K51,0),TRUE(),0))</f>
        <v>0</v>
      </c>
      <c r="J51" s="21" t="n">
        <f aca="false">IF(OR(N(Register!$F51)=0,Register!$J51&lt;=0),0,_xlfn.IFS(Register!$I51="Daily",Register!$F51*MAX(0,MIN(Register!$H51,J$7)-MAX(Register!$G51,J$6)+1)/Register!$J51,Register!$I51="Monthly",IF(AND(J$6&lt;=Register!$H51,J$7&gt;=Register!$G51),Register!$F51/Register!$K51,0),TRUE(),0))</f>
        <v>0</v>
      </c>
      <c r="K51" s="21" t="n">
        <f aca="false">IF(OR(N(Register!$F51)=0,Register!$J51&lt;=0),0,_xlfn.IFS(Register!$I51="Daily",Register!$F51*MAX(0,MIN(Register!$H51,K$7)-MAX(Register!$G51,K$6)+1)/Register!$J51,Register!$I51="Monthly",IF(AND(K$6&lt;=Register!$H51,K$7&gt;=Register!$G51),Register!$F51/Register!$K51,0),TRUE(),0))</f>
        <v>0</v>
      </c>
      <c r="L51" s="21" t="n">
        <f aca="false">IF(OR(N(Register!$F51)=0,Register!$J51&lt;=0),0,_xlfn.IFS(Register!$I51="Daily",Register!$F51*MAX(0,MIN(Register!$H51,L$7)-MAX(Register!$G51,L$6)+1)/Register!$J51,Register!$I51="Monthly",IF(AND(L$6&lt;=Register!$H51,L$7&gt;=Register!$G51),Register!$F51/Register!$K51,0),TRUE(),0))</f>
        <v>0</v>
      </c>
      <c r="M51" s="21" t="n">
        <f aca="false">IF(OR(N(Register!$F51)=0,Register!$J51&lt;=0),0,_xlfn.IFS(Register!$I51="Daily",Register!$F51*MAX(0,MIN(Register!$H51,M$7)-MAX(Register!$G51,M$6)+1)/Register!$J51,Register!$I51="Monthly",IF(AND(M$6&lt;=Register!$H51,M$7&gt;=Register!$G51),Register!$F51/Register!$K51,0),TRUE(),0))</f>
        <v>0</v>
      </c>
      <c r="N51" s="21" t="n">
        <f aca="false">IF(OR(N(Register!$F51)=0,Register!$J51&lt;=0),0,_xlfn.IFS(Register!$I51="Daily",Register!$F51*MAX(0,MIN(Register!$H51,N$7)-MAX(Register!$G51,N$6)+1)/Register!$J51,Register!$I51="Monthly",IF(AND(N$6&lt;=Register!$H51,N$7&gt;=Register!$G51),Register!$F51/Register!$K51,0),TRUE(),0))</f>
        <v>0</v>
      </c>
      <c r="O51" s="21" t="n">
        <f aca="false">IF(OR(N(Register!$F51)=0,Register!$J51&lt;=0),0,_xlfn.IFS(Register!$I51="Daily",Register!$F51*MAX(0,MIN(Register!$H51,O$7)-MAX(Register!$G51,O$6)+1)/Register!$J51,Register!$I51="Monthly",IF(AND(O$6&lt;=Register!$H51,O$7&gt;=Register!$G51),Register!$F51/Register!$K51,0),TRUE(),0))</f>
        <v>0</v>
      </c>
      <c r="P51" s="26" t="n">
        <f aca="false">SUM(D51:O51)</f>
        <v>0</v>
      </c>
    </row>
    <row r="52" customFormat="false" ht="15" hidden="false" customHeight="false" outlineLevel="0" collapsed="false">
      <c r="A52" s="11" t="str">
        <f aca="false">IF(Register!A52="","",Register!A52)</f>
        <v/>
      </c>
      <c r="B52" s="11" t="str">
        <f aca="false">IF(Register!C52="","",Register!C52)</f>
        <v/>
      </c>
      <c r="C52" s="11" t="str">
        <f aca="false">IF(Register!D52="","",Register!D52)</f>
        <v/>
      </c>
      <c r="D52" s="21" t="n">
        <f aca="false">IF(OR(N(Register!$F52)=0,Register!$J52&lt;=0),0,_xlfn.IFS(Register!$I52="Daily",Register!$F52*MAX(0,MIN(Register!$H52,D$7)-MAX(Register!$G52,D$6)+1)/Register!$J52,Register!$I52="Monthly",IF(AND(D$6&lt;=Register!$H52,D$7&gt;=Register!$G52),Register!$F52/Register!$K52,0),TRUE(),0))</f>
        <v>0</v>
      </c>
      <c r="E52" s="21" t="n">
        <f aca="false">IF(OR(N(Register!$F52)=0,Register!$J52&lt;=0),0,_xlfn.IFS(Register!$I52="Daily",Register!$F52*MAX(0,MIN(Register!$H52,E$7)-MAX(Register!$G52,E$6)+1)/Register!$J52,Register!$I52="Monthly",IF(AND(E$6&lt;=Register!$H52,E$7&gt;=Register!$G52),Register!$F52/Register!$K52,0),TRUE(),0))</f>
        <v>0</v>
      </c>
      <c r="F52" s="21" t="n">
        <f aca="false">IF(OR(N(Register!$F52)=0,Register!$J52&lt;=0),0,_xlfn.IFS(Register!$I52="Daily",Register!$F52*MAX(0,MIN(Register!$H52,F$7)-MAX(Register!$G52,F$6)+1)/Register!$J52,Register!$I52="Monthly",IF(AND(F$6&lt;=Register!$H52,F$7&gt;=Register!$G52),Register!$F52/Register!$K52,0),TRUE(),0))</f>
        <v>0</v>
      </c>
      <c r="G52" s="21" t="n">
        <f aca="false">IF(OR(N(Register!$F52)=0,Register!$J52&lt;=0),0,_xlfn.IFS(Register!$I52="Daily",Register!$F52*MAX(0,MIN(Register!$H52,G$7)-MAX(Register!$G52,G$6)+1)/Register!$J52,Register!$I52="Monthly",IF(AND(G$6&lt;=Register!$H52,G$7&gt;=Register!$G52),Register!$F52/Register!$K52,0),TRUE(),0))</f>
        <v>0</v>
      </c>
      <c r="H52" s="21" t="n">
        <f aca="false">IF(OR(N(Register!$F52)=0,Register!$J52&lt;=0),0,_xlfn.IFS(Register!$I52="Daily",Register!$F52*MAX(0,MIN(Register!$H52,H$7)-MAX(Register!$G52,H$6)+1)/Register!$J52,Register!$I52="Monthly",IF(AND(H$6&lt;=Register!$H52,H$7&gt;=Register!$G52),Register!$F52/Register!$K52,0),TRUE(),0))</f>
        <v>0</v>
      </c>
      <c r="I52" s="21" t="n">
        <f aca="false">IF(OR(N(Register!$F52)=0,Register!$J52&lt;=0),0,_xlfn.IFS(Register!$I52="Daily",Register!$F52*MAX(0,MIN(Register!$H52,I$7)-MAX(Register!$G52,I$6)+1)/Register!$J52,Register!$I52="Monthly",IF(AND(I$6&lt;=Register!$H52,I$7&gt;=Register!$G52),Register!$F52/Register!$K52,0),TRUE(),0))</f>
        <v>0</v>
      </c>
      <c r="J52" s="21" t="n">
        <f aca="false">IF(OR(N(Register!$F52)=0,Register!$J52&lt;=0),0,_xlfn.IFS(Register!$I52="Daily",Register!$F52*MAX(0,MIN(Register!$H52,J$7)-MAX(Register!$G52,J$6)+1)/Register!$J52,Register!$I52="Monthly",IF(AND(J$6&lt;=Register!$H52,J$7&gt;=Register!$G52),Register!$F52/Register!$K52,0),TRUE(),0))</f>
        <v>0</v>
      </c>
      <c r="K52" s="21" t="n">
        <f aca="false">IF(OR(N(Register!$F52)=0,Register!$J52&lt;=0),0,_xlfn.IFS(Register!$I52="Daily",Register!$F52*MAX(0,MIN(Register!$H52,K$7)-MAX(Register!$G52,K$6)+1)/Register!$J52,Register!$I52="Monthly",IF(AND(K$6&lt;=Register!$H52,K$7&gt;=Register!$G52),Register!$F52/Register!$K52,0),TRUE(),0))</f>
        <v>0</v>
      </c>
      <c r="L52" s="21" t="n">
        <f aca="false">IF(OR(N(Register!$F52)=0,Register!$J52&lt;=0),0,_xlfn.IFS(Register!$I52="Daily",Register!$F52*MAX(0,MIN(Register!$H52,L$7)-MAX(Register!$G52,L$6)+1)/Register!$J52,Register!$I52="Monthly",IF(AND(L$6&lt;=Register!$H52,L$7&gt;=Register!$G52),Register!$F52/Register!$K52,0),TRUE(),0))</f>
        <v>0</v>
      </c>
      <c r="M52" s="21" t="n">
        <f aca="false">IF(OR(N(Register!$F52)=0,Register!$J52&lt;=0),0,_xlfn.IFS(Register!$I52="Daily",Register!$F52*MAX(0,MIN(Register!$H52,M$7)-MAX(Register!$G52,M$6)+1)/Register!$J52,Register!$I52="Monthly",IF(AND(M$6&lt;=Register!$H52,M$7&gt;=Register!$G52),Register!$F52/Register!$K52,0),TRUE(),0))</f>
        <v>0</v>
      </c>
      <c r="N52" s="21" t="n">
        <f aca="false">IF(OR(N(Register!$F52)=0,Register!$J52&lt;=0),0,_xlfn.IFS(Register!$I52="Daily",Register!$F52*MAX(0,MIN(Register!$H52,N$7)-MAX(Register!$G52,N$6)+1)/Register!$J52,Register!$I52="Monthly",IF(AND(N$6&lt;=Register!$H52,N$7&gt;=Register!$G52),Register!$F52/Register!$K52,0),TRUE(),0))</f>
        <v>0</v>
      </c>
      <c r="O52" s="21" t="n">
        <f aca="false">IF(OR(N(Register!$F52)=0,Register!$J52&lt;=0),0,_xlfn.IFS(Register!$I52="Daily",Register!$F52*MAX(0,MIN(Register!$H52,O$7)-MAX(Register!$G52,O$6)+1)/Register!$J52,Register!$I52="Monthly",IF(AND(O$6&lt;=Register!$H52,O$7&gt;=Register!$G52),Register!$F52/Register!$K52,0),TRUE(),0))</f>
        <v>0</v>
      </c>
      <c r="P52" s="26" t="n">
        <f aca="false">SUM(D52:O52)</f>
        <v>0</v>
      </c>
    </row>
    <row r="53" customFormat="false" ht="15" hidden="false" customHeight="false" outlineLevel="0" collapsed="false">
      <c r="A53" s="11" t="str">
        <f aca="false">IF(Register!A53="","",Register!A53)</f>
        <v/>
      </c>
      <c r="B53" s="11" t="str">
        <f aca="false">IF(Register!C53="","",Register!C53)</f>
        <v/>
      </c>
      <c r="C53" s="11" t="str">
        <f aca="false">IF(Register!D53="","",Register!D53)</f>
        <v/>
      </c>
      <c r="D53" s="21" t="n">
        <f aca="false">IF(OR(N(Register!$F53)=0,Register!$J53&lt;=0),0,_xlfn.IFS(Register!$I53="Daily",Register!$F53*MAX(0,MIN(Register!$H53,D$7)-MAX(Register!$G53,D$6)+1)/Register!$J53,Register!$I53="Monthly",IF(AND(D$6&lt;=Register!$H53,D$7&gt;=Register!$G53),Register!$F53/Register!$K53,0),TRUE(),0))</f>
        <v>0</v>
      </c>
      <c r="E53" s="21" t="n">
        <f aca="false">IF(OR(N(Register!$F53)=0,Register!$J53&lt;=0),0,_xlfn.IFS(Register!$I53="Daily",Register!$F53*MAX(0,MIN(Register!$H53,E$7)-MAX(Register!$G53,E$6)+1)/Register!$J53,Register!$I53="Monthly",IF(AND(E$6&lt;=Register!$H53,E$7&gt;=Register!$G53),Register!$F53/Register!$K53,0),TRUE(),0))</f>
        <v>0</v>
      </c>
      <c r="F53" s="21" t="n">
        <f aca="false">IF(OR(N(Register!$F53)=0,Register!$J53&lt;=0),0,_xlfn.IFS(Register!$I53="Daily",Register!$F53*MAX(0,MIN(Register!$H53,F$7)-MAX(Register!$G53,F$6)+1)/Register!$J53,Register!$I53="Monthly",IF(AND(F$6&lt;=Register!$H53,F$7&gt;=Register!$G53),Register!$F53/Register!$K53,0),TRUE(),0))</f>
        <v>0</v>
      </c>
      <c r="G53" s="21" t="n">
        <f aca="false">IF(OR(N(Register!$F53)=0,Register!$J53&lt;=0),0,_xlfn.IFS(Register!$I53="Daily",Register!$F53*MAX(0,MIN(Register!$H53,G$7)-MAX(Register!$G53,G$6)+1)/Register!$J53,Register!$I53="Monthly",IF(AND(G$6&lt;=Register!$H53,G$7&gt;=Register!$G53),Register!$F53/Register!$K53,0),TRUE(),0))</f>
        <v>0</v>
      </c>
      <c r="H53" s="21" t="n">
        <f aca="false">IF(OR(N(Register!$F53)=0,Register!$J53&lt;=0),0,_xlfn.IFS(Register!$I53="Daily",Register!$F53*MAX(0,MIN(Register!$H53,H$7)-MAX(Register!$G53,H$6)+1)/Register!$J53,Register!$I53="Monthly",IF(AND(H$6&lt;=Register!$H53,H$7&gt;=Register!$G53),Register!$F53/Register!$K53,0),TRUE(),0))</f>
        <v>0</v>
      </c>
      <c r="I53" s="21" t="n">
        <f aca="false">IF(OR(N(Register!$F53)=0,Register!$J53&lt;=0),0,_xlfn.IFS(Register!$I53="Daily",Register!$F53*MAX(0,MIN(Register!$H53,I$7)-MAX(Register!$G53,I$6)+1)/Register!$J53,Register!$I53="Monthly",IF(AND(I$6&lt;=Register!$H53,I$7&gt;=Register!$G53),Register!$F53/Register!$K53,0),TRUE(),0))</f>
        <v>0</v>
      </c>
      <c r="J53" s="21" t="n">
        <f aca="false">IF(OR(N(Register!$F53)=0,Register!$J53&lt;=0),0,_xlfn.IFS(Register!$I53="Daily",Register!$F53*MAX(0,MIN(Register!$H53,J$7)-MAX(Register!$G53,J$6)+1)/Register!$J53,Register!$I53="Monthly",IF(AND(J$6&lt;=Register!$H53,J$7&gt;=Register!$G53),Register!$F53/Register!$K53,0),TRUE(),0))</f>
        <v>0</v>
      </c>
      <c r="K53" s="21" t="n">
        <f aca="false">IF(OR(N(Register!$F53)=0,Register!$J53&lt;=0),0,_xlfn.IFS(Register!$I53="Daily",Register!$F53*MAX(0,MIN(Register!$H53,K$7)-MAX(Register!$G53,K$6)+1)/Register!$J53,Register!$I53="Monthly",IF(AND(K$6&lt;=Register!$H53,K$7&gt;=Register!$G53),Register!$F53/Register!$K53,0),TRUE(),0))</f>
        <v>0</v>
      </c>
      <c r="L53" s="21" t="n">
        <f aca="false">IF(OR(N(Register!$F53)=0,Register!$J53&lt;=0),0,_xlfn.IFS(Register!$I53="Daily",Register!$F53*MAX(0,MIN(Register!$H53,L$7)-MAX(Register!$G53,L$6)+1)/Register!$J53,Register!$I53="Monthly",IF(AND(L$6&lt;=Register!$H53,L$7&gt;=Register!$G53),Register!$F53/Register!$K53,0),TRUE(),0))</f>
        <v>0</v>
      </c>
      <c r="M53" s="21" t="n">
        <f aca="false">IF(OR(N(Register!$F53)=0,Register!$J53&lt;=0),0,_xlfn.IFS(Register!$I53="Daily",Register!$F53*MAX(0,MIN(Register!$H53,M$7)-MAX(Register!$G53,M$6)+1)/Register!$J53,Register!$I53="Monthly",IF(AND(M$6&lt;=Register!$H53,M$7&gt;=Register!$G53),Register!$F53/Register!$K53,0),TRUE(),0))</f>
        <v>0</v>
      </c>
      <c r="N53" s="21" t="n">
        <f aca="false">IF(OR(N(Register!$F53)=0,Register!$J53&lt;=0),0,_xlfn.IFS(Register!$I53="Daily",Register!$F53*MAX(0,MIN(Register!$H53,N$7)-MAX(Register!$G53,N$6)+1)/Register!$J53,Register!$I53="Monthly",IF(AND(N$6&lt;=Register!$H53,N$7&gt;=Register!$G53),Register!$F53/Register!$K53,0),TRUE(),0))</f>
        <v>0</v>
      </c>
      <c r="O53" s="21" t="n">
        <f aca="false">IF(OR(N(Register!$F53)=0,Register!$J53&lt;=0),0,_xlfn.IFS(Register!$I53="Daily",Register!$F53*MAX(0,MIN(Register!$H53,O$7)-MAX(Register!$G53,O$6)+1)/Register!$J53,Register!$I53="Monthly",IF(AND(O$6&lt;=Register!$H53,O$7&gt;=Register!$G53),Register!$F53/Register!$K53,0),TRUE(),0))</f>
        <v>0</v>
      </c>
      <c r="P53" s="26" t="n">
        <f aca="false">SUM(D53:O53)</f>
        <v>0</v>
      </c>
    </row>
    <row r="54" customFormat="false" ht="15" hidden="false" customHeight="false" outlineLevel="0" collapsed="false">
      <c r="A54" s="11" t="str">
        <f aca="false">IF(Register!A54="","",Register!A54)</f>
        <v/>
      </c>
      <c r="B54" s="11" t="str">
        <f aca="false">IF(Register!C54="","",Register!C54)</f>
        <v/>
      </c>
      <c r="C54" s="11" t="str">
        <f aca="false">IF(Register!D54="","",Register!D54)</f>
        <v/>
      </c>
      <c r="D54" s="21" t="n">
        <f aca="false">IF(OR(N(Register!$F54)=0,Register!$J54&lt;=0),0,_xlfn.IFS(Register!$I54="Daily",Register!$F54*MAX(0,MIN(Register!$H54,D$7)-MAX(Register!$G54,D$6)+1)/Register!$J54,Register!$I54="Monthly",IF(AND(D$6&lt;=Register!$H54,D$7&gt;=Register!$G54),Register!$F54/Register!$K54,0),TRUE(),0))</f>
        <v>0</v>
      </c>
      <c r="E54" s="21" t="n">
        <f aca="false">IF(OR(N(Register!$F54)=0,Register!$J54&lt;=0),0,_xlfn.IFS(Register!$I54="Daily",Register!$F54*MAX(0,MIN(Register!$H54,E$7)-MAX(Register!$G54,E$6)+1)/Register!$J54,Register!$I54="Monthly",IF(AND(E$6&lt;=Register!$H54,E$7&gt;=Register!$G54),Register!$F54/Register!$K54,0),TRUE(),0))</f>
        <v>0</v>
      </c>
      <c r="F54" s="21" t="n">
        <f aca="false">IF(OR(N(Register!$F54)=0,Register!$J54&lt;=0),0,_xlfn.IFS(Register!$I54="Daily",Register!$F54*MAX(0,MIN(Register!$H54,F$7)-MAX(Register!$G54,F$6)+1)/Register!$J54,Register!$I54="Monthly",IF(AND(F$6&lt;=Register!$H54,F$7&gt;=Register!$G54),Register!$F54/Register!$K54,0),TRUE(),0))</f>
        <v>0</v>
      </c>
      <c r="G54" s="21" t="n">
        <f aca="false">IF(OR(N(Register!$F54)=0,Register!$J54&lt;=0),0,_xlfn.IFS(Register!$I54="Daily",Register!$F54*MAX(0,MIN(Register!$H54,G$7)-MAX(Register!$G54,G$6)+1)/Register!$J54,Register!$I54="Monthly",IF(AND(G$6&lt;=Register!$H54,G$7&gt;=Register!$G54),Register!$F54/Register!$K54,0),TRUE(),0))</f>
        <v>0</v>
      </c>
      <c r="H54" s="21" t="n">
        <f aca="false">IF(OR(N(Register!$F54)=0,Register!$J54&lt;=0),0,_xlfn.IFS(Register!$I54="Daily",Register!$F54*MAX(0,MIN(Register!$H54,H$7)-MAX(Register!$G54,H$6)+1)/Register!$J54,Register!$I54="Monthly",IF(AND(H$6&lt;=Register!$H54,H$7&gt;=Register!$G54),Register!$F54/Register!$K54,0),TRUE(),0))</f>
        <v>0</v>
      </c>
      <c r="I54" s="21" t="n">
        <f aca="false">IF(OR(N(Register!$F54)=0,Register!$J54&lt;=0),0,_xlfn.IFS(Register!$I54="Daily",Register!$F54*MAX(0,MIN(Register!$H54,I$7)-MAX(Register!$G54,I$6)+1)/Register!$J54,Register!$I54="Monthly",IF(AND(I$6&lt;=Register!$H54,I$7&gt;=Register!$G54),Register!$F54/Register!$K54,0),TRUE(),0))</f>
        <v>0</v>
      </c>
      <c r="J54" s="21" t="n">
        <f aca="false">IF(OR(N(Register!$F54)=0,Register!$J54&lt;=0),0,_xlfn.IFS(Register!$I54="Daily",Register!$F54*MAX(0,MIN(Register!$H54,J$7)-MAX(Register!$G54,J$6)+1)/Register!$J54,Register!$I54="Monthly",IF(AND(J$6&lt;=Register!$H54,J$7&gt;=Register!$G54),Register!$F54/Register!$K54,0),TRUE(),0))</f>
        <v>0</v>
      </c>
      <c r="K54" s="21" t="n">
        <f aca="false">IF(OR(N(Register!$F54)=0,Register!$J54&lt;=0),0,_xlfn.IFS(Register!$I54="Daily",Register!$F54*MAX(0,MIN(Register!$H54,K$7)-MAX(Register!$G54,K$6)+1)/Register!$J54,Register!$I54="Monthly",IF(AND(K$6&lt;=Register!$H54,K$7&gt;=Register!$G54),Register!$F54/Register!$K54,0),TRUE(),0))</f>
        <v>0</v>
      </c>
      <c r="L54" s="21" t="n">
        <f aca="false">IF(OR(N(Register!$F54)=0,Register!$J54&lt;=0),0,_xlfn.IFS(Register!$I54="Daily",Register!$F54*MAX(0,MIN(Register!$H54,L$7)-MAX(Register!$G54,L$6)+1)/Register!$J54,Register!$I54="Monthly",IF(AND(L$6&lt;=Register!$H54,L$7&gt;=Register!$G54),Register!$F54/Register!$K54,0),TRUE(),0))</f>
        <v>0</v>
      </c>
      <c r="M54" s="21" t="n">
        <f aca="false">IF(OR(N(Register!$F54)=0,Register!$J54&lt;=0),0,_xlfn.IFS(Register!$I54="Daily",Register!$F54*MAX(0,MIN(Register!$H54,M$7)-MAX(Register!$G54,M$6)+1)/Register!$J54,Register!$I54="Monthly",IF(AND(M$6&lt;=Register!$H54,M$7&gt;=Register!$G54),Register!$F54/Register!$K54,0),TRUE(),0))</f>
        <v>0</v>
      </c>
      <c r="N54" s="21" t="n">
        <f aca="false">IF(OR(N(Register!$F54)=0,Register!$J54&lt;=0),0,_xlfn.IFS(Register!$I54="Daily",Register!$F54*MAX(0,MIN(Register!$H54,N$7)-MAX(Register!$G54,N$6)+1)/Register!$J54,Register!$I54="Monthly",IF(AND(N$6&lt;=Register!$H54,N$7&gt;=Register!$G54),Register!$F54/Register!$K54,0),TRUE(),0))</f>
        <v>0</v>
      </c>
      <c r="O54" s="21" t="n">
        <f aca="false">IF(OR(N(Register!$F54)=0,Register!$J54&lt;=0),0,_xlfn.IFS(Register!$I54="Daily",Register!$F54*MAX(0,MIN(Register!$H54,O$7)-MAX(Register!$G54,O$6)+1)/Register!$J54,Register!$I54="Monthly",IF(AND(O$6&lt;=Register!$H54,O$7&gt;=Register!$G54),Register!$F54/Register!$K54,0),TRUE(),0))</f>
        <v>0</v>
      </c>
      <c r="P54" s="26" t="n">
        <f aca="false">SUM(D54:O54)</f>
        <v>0</v>
      </c>
    </row>
    <row r="55" customFormat="false" ht="15" hidden="false" customHeight="false" outlineLevel="0" collapsed="false">
      <c r="A55" s="11" t="str">
        <f aca="false">IF(Register!A55="","",Register!A55)</f>
        <v/>
      </c>
      <c r="B55" s="11" t="str">
        <f aca="false">IF(Register!C55="","",Register!C55)</f>
        <v/>
      </c>
      <c r="C55" s="11" t="str">
        <f aca="false">IF(Register!D55="","",Register!D55)</f>
        <v/>
      </c>
      <c r="D55" s="21" t="n">
        <f aca="false">IF(OR(N(Register!$F55)=0,Register!$J55&lt;=0),0,_xlfn.IFS(Register!$I55="Daily",Register!$F55*MAX(0,MIN(Register!$H55,D$7)-MAX(Register!$G55,D$6)+1)/Register!$J55,Register!$I55="Monthly",IF(AND(D$6&lt;=Register!$H55,D$7&gt;=Register!$G55),Register!$F55/Register!$K55,0),TRUE(),0))</f>
        <v>0</v>
      </c>
      <c r="E55" s="21" t="n">
        <f aca="false">IF(OR(N(Register!$F55)=0,Register!$J55&lt;=0),0,_xlfn.IFS(Register!$I55="Daily",Register!$F55*MAX(0,MIN(Register!$H55,E$7)-MAX(Register!$G55,E$6)+1)/Register!$J55,Register!$I55="Monthly",IF(AND(E$6&lt;=Register!$H55,E$7&gt;=Register!$G55),Register!$F55/Register!$K55,0),TRUE(),0))</f>
        <v>0</v>
      </c>
      <c r="F55" s="21" t="n">
        <f aca="false">IF(OR(N(Register!$F55)=0,Register!$J55&lt;=0),0,_xlfn.IFS(Register!$I55="Daily",Register!$F55*MAX(0,MIN(Register!$H55,F$7)-MAX(Register!$G55,F$6)+1)/Register!$J55,Register!$I55="Monthly",IF(AND(F$6&lt;=Register!$H55,F$7&gt;=Register!$G55),Register!$F55/Register!$K55,0),TRUE(),0))</f>
        <v>0</v>
      </c>
      <c r="G55" s="21" t="n">
        <f aca="false">IF(OR(N(Register!$F55)=0,Register!$J55&lt;=0),0,_xlfn.IFS(Register!$I55="Daily",Register!$F55*MAX(0,MIN(Register!$H55,G$7)-MAX(Register!$G55,G$6)+1)/Register!$J55,Register!$I55="Monthly",IF(AND(G$6&lt;=Register!$H55,G$7&gt;=Register!$G55),Register!$F55/Register!$K55,0),TRUE(),0))</f>
        <v>0</v>
      </c>
      <c r="H55" s="21" t="n">
        <f aca="false">IF(OR(N(Register!$F55)=0,Register!$J55&lt;=0),0,_xlfn.IFS(Register!$I55="Daily",Register!$F55*MAX(0,MIN(Register!$H55,H$7)-MAX(Register!$G55,H$6)+1)/Register!$J55,Register!$I55="Monthly",IF(AND(H$6&lt;=Register!$H55,H$7&gt;=Register!$G55),Register!$F55/Register!$K55,0),TRUE(),0))</f>
        <v>0</v>
      </c>
      <c r="I55" s="21" t="n">
        <f aca="false">IF(OR(N(Register!$F55)=0,Register!$J55&lt;=0),0,_xlfn.IFS(Register!$I55="Daily",Register!$F55*MAX(0,MIN(Register!$H55,I$7)-MAX(Register!$G55,I$6)+1)/Register!$J55,Register!$I55="Monthly",IF(AND(I$6&lt;=Register!$H55,I$7&gt;=Register!$G55),Register!$F55/Register!$K55,0),TRUE(),0))</f>
        <v>0</v>
      </c>
      <c r="J55" s="21" t="n">
        <f aca="false">IF(OR(N(Register!$F55)=0,Register!$J55&lt;=0),0,_xlfn.IFS(Register!$I55="Daily",Register!$F55*MAX(0,MIN(Register!$H55,J$7)-MAX(Register!$G55,J$6)+1)/Register!$J55,Register!$I55="Monthly",IF(AND(J$6&lt;=Register!$H55,J$7&gt;=Register!$G55),Register!$F55/Register!$K55,0),TRUE(),0))</f>
        <v>0</v>
      </c>
      <c r="K55" s="21" t="n">
        <f aca="false">IF(OR(N(Register!$F55)=0,Register!$J55&lt;=0),0,_xlfn.IFS(Register!$I55="Daily",Register!$F55*MAX(0,MIN(Register!$H55,K$7)-MAX(Register!$G55,K$6)+1)/Register!$J55,Register!$I55="Monthly",IF(AND(K$6&lt;=Register!$H55,K$7&gt;=Register!$G55),Register!$F55/Register!$K55,0),TRUE(),0))</f>
        <v>0</v>
      </c>
      <c r="L55" s="21" t="n">
        <f aca="false">IF(OR(N(Register!$F55)=0,Register!$J55&lt;=0),0,_xlfn.IFS(Register!$I55="Daily",Register!$F55*MAX(0,MIN(Register!$H55,L$7)-MAX(Register!$G55,L$6)+1)/Register!$J55,Register!$I55="Monthly",IF(AND(L$6&lt;=Register!$H55,L$7&gt;=Register!$G55),Register!$F55/Register!$K55,0),TRUE(),0))</f>
        <v>0</v>
      </c>
      <c r="M55" s="21" t="n">
        <f aca="false">IF(OR(N(Register!$F55)=0,Register!$J55&lt;=0),0,_xlfn.IFS(Register!$I55="Daily",Register!$F55*MAX(0,MIN(Register!$H55,M$7)-MAX(Register!$G55,M$6)+1)/Register!$J55,Register!$I55="Monthly",IF(AND(M$6&lt;=Register!$H55,M$7&gt;=Register!$G55),Register!$F55/Register!$K55,0),TRUE(),0))</f>
        <v>0</v>
      </c>
      <c r="N55" s="21" t="n">
        <f aca="false">IF(OR(N(Register!$F55)=0,Register!$J55&lt;=0),0,_xlfn.IFS(Register!$I55="Daily",Register!$F55*MAX(0,MIN(Register!$H55,N$7)-MAX(Register!$G55,N$6)+1)/Register!$J55,Register!$I55="Monthly",IF(AND(N$6&lt;=Register!$H55,N$7&gt;=Register!$G55),Register!$F55/Register!$K55,0),TRUE(),0))</f>
        <v>0</v>
      </c>
      <c r="O55" s="21" t="n">
        <f aca="false">IF(OR(N(Register!$F55)=0,Register!$J55&lt;=0),0,_xlfn.IFS(Register!$I55="Daily",Register!$F55*MAX(0,MIN(Register!$H55,O$7)-MAX(Register!$G55,O$6)+1)/Register!$J55,Register!$I55="Monthly",IF(AND(O$6&lt;=Register!$H55,O$7&gt;=Register!$G55),Register!$F55/Register!$K55,0),TRUE(),0))</f>
        <v>0</v>
      </c>
      <c r="P55" s="26" t="n">
        <f aca="false">SUM(D55:O55)</f>
        <v>0</v>
      </c>
    </row>
    <row r="56" customFormat="false" ht="15" hidden="false" customHeight="false" outlineLevel="0" collapsed="false">
      <c r="A56" s="11" t="str">
        <f aca="false">IF(Register!A56="","",Register!A56)</f>
        <v/>
      </c>
      <c r="B56" s="11" t="str">
        <f aca="false">IF(Register!C56="","",Register!C56)</f>
        <v/>
      </c>
      <c r="C56" s="11" t="str">
        <f aca="false">IF(Register!D56="","",Register!D56)</f>
        <v/>
      </c>
      <c r="D56" s="21" t="n">
        <f aca="false">IF(OR(N(Register!$F56)=0,Register!$J56&lt;=0),0,_xlfn.IFS(Register!$I56="Daily",Register!$F56*MAX(0,MIN(Register!$H56,D$7)-MAX(Register!$G56,D$6)+1)/Register!$J56,Register!$I56="Monthly",IF(AND(D$6&lt;=Register!$H56,D$7&gt;=Register!$G56),Register!$F56/Register!$K56,0),TRUE(),0))</f>
        <v>0</v>
      </c>
      <c r="E56" s="21" t="n">
        <f aca="false">IF(OR(N(Register!$F56)=0,Register!$J56&lt;=0),0,_xlfn.IFS(Register!$I56="Daily",Register!$F56*MAX(0,MIN(Register!$H56,E$7)-MAX(Register!$G56,E$6)+1)/Register!$J56,Register!$I56="Monthly",IF(AND(E$6&lt;=Register!$H56,E$7&gt;=Register!$G56),Register!$F56/Register!$K56,0),TRUE(),0))</f>
        <v>0</v>
      </c>
      <c r="F56" s="21" t="n">
        <f aca="false">IF(OR(N(Register!$F56)=0,Register!$J56&lt;=0),0,_xlfn.IFS(Register!$I56="Daily",Register!$F56*MAX(0,MIN(Register!$H56,F$7)-MAX(Register!$G56,F$6)+1)/Register!$J56,Register!$I56="Monthly",IF(AND(F$6&lt;=Register!$H56,F$7&gt;=Register!$G56),Register!$F56/Register!$K56,0),TRUE(),0))</f>
        <v>0</v>
      </c>
      <c r="G56" s="21" t="n">
        <f aca="false">IF(OR(N(Register!$F56)=0,Register!$J56&lt;=0),0,_xlfn.IFS(Register!$I56="Daily",Register!$F56*MAX(0,MIN(Register!$H56,G$7)-MAX(Register!$G56,G$6)+1)/Register!$J56,Register!$I56="Monthly",IF(AND(G$6&lt;=Register!$H56,G$7&gt;=Register!$G56),Register!$F56/Register!$K56,0),TRUE(),0))</f>
        <v>0</v>
      </c>
      <c r="H56" s="21" t="n">
        <f aca="false">IF(OR(N(Register!$F56)=0,Register!$J56&lt;=0),0,_xlfn.IFS(Register!$I56="Daily",Register!$F56*MAX(0,MIN(Register!$H56,H$7)-MAX(Register!$G56,H$6)+1)/Register!$J56,Register!$I56="Monthly",IF(AND(H$6&lt;=Register!$H56,H$7&gt;=Register!$G56),Register!$F56/Register!$K56,0),TRUE(),0))</f>
        <v>0</v>
      </c>
      <c r="I56" s="21" t="n">
        <f aca="false">IF(OR(N(Register!$F56)=0,Register!$J56&lt;=0),0,_xlfn.IFS(Register!$I56="Daily",Register!$F56*MAX(0,MIN(Register!$H56,I$7)-MAX(Register!$G56,I$6)+1)/Register!$J56,Register!$I56="Monthly",IF(AND(I$6&lt;=Register!$H56,I$7&gt;=Register!$G56),Register!$F56/Register!$K56,0),TRUE(),0))</f>
        <v>0</v>
      </c>
      <c r="J56" s="21" t="n">
        <f aca="false">IF(OR(N(Register!$F56)=0,Register!$J56&lt;=0),0,_xlfn.IFS(Register!$I56="Daily",Register!$F56*MAX(0,MIN(Register!$H56,J$7)-MAX(Register!$G56,J$6)+1)/Register!$J56,Register!$I56="Monthly",IF(AND(J$6&lt;=Register!$H56,J$7&gt;=Register!$G56),Register!$F56/Register!$K56,0),TRUE(),0))</f>
        <v>0</v>
      </c>
      <c r="K56" s="21" t="n">
        <f aca="false">IF(OR(N(Register!$F56)=0,Register!$J56&lt;=0),0,_xlfn.IFS(Register!$I56="Daily",Register!$F56*MAX(0,MIN(Register!$H56,K$7)-MAX(Register!$G56,K$6)+1)/Register!$J56,Register!$I56="Monthly",IF(AND(K$6&lt;=Register!$H56,K$7&gt;=Register!$G56),Register!$F56/Register!$K56,0),TRUE(),0))</f>
        <v>0</v>
      </c>
      <c r="L56" s="21" t="n">
        <f aca="false">IF(OR(N(Register!$F56)=0,Register!$J56&lt;=0),0,_xlfn.IFS(Register!$I56="Daily",Register!$F56*MAX(0,MIN(Register!$H56,L$7)-MAX(Register!$G56,L$6)+1)/Register!$J56,Register!$I56="Monthly",IF(AND(L$6&lt;=Register!$H56,L$7&gt;=Register!$G56),Register!$F56/Register!$K56,0),TRUE(),0))</f>
        <v>0</v>
      </c>
      <c r="M56" s="21" t="n">
        <f aca="false">IF(OR(N(Register!$F56)=0,Register!$J56&lt;=0),0,_xlfn.IFS(Register!$I56="Daily",Register!$F56*MAX(0,MIN(Register!$H56,M$7)-MAX(Register!$G56,M$6)+1)/Register!$J56,Register!$I56="Monthly",IF(AND(M$6&lt;=Register!$H56,M$7&gt;=Register!$G56),Register!$F56/Register!$K56,0),TRUE(),0))</f>
        <v>0</v>
      </c>
      <c r="N56" s="21" t="n">
        <f aca="false">IF(OR(N(Register!$F56)=0,Register!$J56&lt;=0),0,_xlfn.IFS(Register!$I56="Daily",Register!$F56*MAX(0,MIN(Register!$H56,N$7)-MAX(Register!$G56,N$6)+1)/Register!$J56,Register!$I56="Monthly",IF(AND(N$6&lt;=Register!$H56,N$7&gt;=Register!$G56),Register!$F56/Register!$K56,0),TRUE(),0))</f>
        <v>0</v>
      </c>
      <c r="O56" s="21" t="n">
        <f aca="false">IF(OR(N(Register!$F56)=0,Register!$J56&lt;=0),0,_xlfn.IFS(Register!$I56="Daily",Register!$F56*MAX(0,MIN(Register!$H56,O$7)-MAX(Register!$G56,O$6)+1)/Register!$J56,Register!$I56="Monthly",IF(AND(O$6&lt;=Register!$H56,O$7&gt;=Register!$G56),Register!$F56/Register!$K56,0),TRUE(),0))</f>
        <v>0</v>
      </c>
      <c r="P56" s="26" t="n">
        <f aca="false">SUM(D56:O56)</f>
        <v>0</v>
      </c>
    </row>
    <row r="57" customFormat="false" ht="15" hidden="false" customHeight="false" outlineLevel="0" collapsed="false">
      <c r="A57" s="11" t="str">
        <f aca="false">IF(Register!A57="","",Register!A57)</f>
        <v/>
      </c>
      <c r="B57" s="11" t="str">
        <f aca="false">IF(Register!C57="","",Register!C57)</f>
        <v/>
      </c>
      <c r="C57" s="11" t="str">
        <f aca="false">IF(Register!D57="","",Register!D57)</f>
        <v/>
      </c>
      <c r="D57" s="21" t="n">
        <f aca="false">IF(OR(N(Register!$F57)=0,Register!$J57&lt;=0),0,_xlfn.IFS(Register!$I57="Daily",Register!$F57*MAX(0,MIN(Register!$H57,D$7)-MAX(Register!$G57,D$6)+1)/Register!$J57,Register!$I57="Monthly",IF(AND(D$6&lt;=Register!$H57,D$7&gt;=Register!$G57),Register!$F57/Register!$K57,0),TRUE(),0))</f>
        <v>0</v>
      </c>
      <c r="E57" s="21" t="n">
        <f aca="false">IF(OR(N(Register!$F57)=0,Register!$J57&lt;=0),0,_xlfn.IFS(Register!$I57="Daily",Register!$F57*MAX(0,MIN(Register!$H57,E$7)-MAX(Register!$G57,E$6)+1)/Register!$J57,Register!$I57="Monthly",IF(AND(E$6&lt;=Register!$H57,E$7&gt;=Register!$G57),Register!$F57/Register!$K57,0),TRUE(),0))</f>
        <v>0</v>
      </c>
      <c r="F57" s="21" t="n">
        <f aca="false">IF(OR(N(Register!$F57)=0,Register!$J57&lt;=0),0,_xlfn.IFS(Register!$I57="Daily",Register!$F57*MAX(0,MIN(Register!$H57,F$7)-MAX(Register!$G57,F$6)+1)/Register!$J57,Register!$I57="Monthly",IF(AND(F$6&lt;=Register!$H57,F$7&gt;=Register!$G57),Register!$F57/Register!$K57,0),TRUE(),0))</f>
        <v>0</v>
      </c>
      <c r="G57" s="21" t="n">
        <f aca="false">IF(OR(N(Register!$F57)=0,Register!$J57&lt;=0),0,_xlfn.IFS(Register!$I57="Daily",Register!$F57*MAX(0,MIN(Register!$H57,G$7)-MAX(Register!$G57,G$6)+1)/Register!$J57,Register!$I57="Monthly",IF(AND(G$6&lt;=Register!$H57,G$7&gt;=Register!$G57),Register!$F57/Register!$K57,0),TRUE(),0))</f>
        <v>0</v>
      </c>
      <c r="H57" s="21" t="n">
        <f aca="false">IF(OR(N(Register!$F57)=0,Register!$J57&lt;=0),0,_xlfn.IFS(Register!$I57="Daily",Register!$F57*MAX(0,MIN(Register!$H57,H$7)-MAX(Register!$G57,H$6)+1)/Register!$J57,Register!$I57="Monthly",IF(AND(H$6&lt;=Register!$H57,H$7&gt;=Register!$G57),Register!$F57/Register!$K57,0),TRUE(),0))</f>
        <v>0</v>
      </c>
      <c r="I57" s="21" t="n">
        <f aca="false">IF(OR(N(Register!$F57)=0,Register!$J57&lt;=0),0,_xlfn.IFS(Register!$I57="Daily",Register!$F57*MAX(0,MIN(Register!$H57,I$7)-MAX(Register!$G57,I$6)+1)/Register!$J57,Register!$I57="Monthly",IF(AND(I$6&lt;=Register!$H57,I$7&gt;=Register!$G57),Register!$F57/Register!$K57,0),TRUE(),0))</f>
        <v>0</v>
      </c>
      <c r="J57" s="21" t="n">
        <f aca="false">IF(OR(N(Register!$F57)=0,Register!$J57&lt;=0),0,_xlfn.IFS(Register!$I57="Daily",Register!$F57*MAX(0,MIN(Register!$H57,J$7)-MAX(Register!$G57,J$6)+1)/Register!$J57,Register!$I57="Monthly",IF(AND(J$6&lt;=Register!$H57,J$7&gt;=Register!$G57),Register!$F57/Register!$K57,0),TRUE(),0))</f>
        <v>0</v>
      </c>
      <c r="K57" s="21" t="n">
        <f aca="false">IF(OR(N(Register!$F57)=0,Register!$J57&lt;=0),0,_xlfn.IFS(Register!$I57="Daily",Register!$F57*MAX(0,MIN(Register!$H57,K$7)-MAX(Register!$G57,K$6)+1)/Register!$J57,Register!$I57="Monthly",IF(AND(K$6&lt;=Register!$H57,K$7&gt;=Register!$G57),Register!$F57/Register!$K57,0),TRUE(),0))</f>
        <v>0</v>
      </c>
      <c r="L57" s="21" t="n">
        <f aca="false">IF(OR(N(Register!$F57)=0,Register!$J57&lt;=0),0,_xlfn.IFS(Register!$I57="Daily",Register!$F57*MAX(0,MIN(Register!$H57,L$7)-MAX(Register!$G57,L$6)+1)/Register!$J57,Register!$I57="Monthly",IF(AND(L$6&lt;=Register!$H57,L$7&gt;=Register!$G57),Register!$F57/Register!$K57,0),TRUE(),0))</f>
        <v>0</v>
      </c>
      <c r="M57" s="21" t="n">
        <f aca="false">IF(OR(N(Register!$F57)=0,Register!$J57&lt;=0),0,_xlfn.IFS(Register!$I57="Daily",Register!$F57*MAX(0,MIN(Register!$H57,M$7)-MAX(Register!$G57,M$6)+1)/Register!$J57,Register!$I57="Monthly",IF(AND(M$6&lt;=Register!$H57,M$7&gt;=Register!$G57),Register!$F57/Register!$K57,0),TRUE(),0))</f>
        <v>0</v>
      </c>
      <c r="N57" s="21" t="n">
        <f aca="false">IF(OR(N(Register!$F57)=0,Register!$J57&lt;=0),0,_xlfn.IFS(Register!$I57="Daily",Register!$F57*MAX(0,MIN(Register!$H57,N$7)-MAX(Register!$G57,N$6)+1)/Register!$J57,Register!$I57="Monthly",IF(AND(N$6&lt;=Register!$H57,N$7&gt;=Register!$G57),Register!$F57/Register!$K57,0),TRUE(),0))</f>
        <v>0</v>
      </c>
      <c r="O57" s="21" t="n">
        <f aca="false">IF(OR(N(Register!$F57)=0,Register!$J57&lt;=0),0,_xlfn.IFS(Register!$I57="Daily",Register!$F57*MAX(0,MIN(Register!$H57,O$7)-MAX(Register!$G57,O$6)+1)/Register!$J57,Register!$I57="Monthly",IF(AND(O$6&lt;=Register!$H57,O$7&gt;=Register!$G57),Register!$F57/Register!$K57,0),TRUE(),0))</f>
        <v>0</v>
      </c>
      <c r="P57" s="26" t="n">
        <f aca="false">SUM(D57:O57)</f>
        <v>0</v>
      </c>
    </row>
    <row r="58" customFormat="false" ht="15" hidden="false" customHeight="false" outlineLevel="0" collapsed="false">
      <c r="A58" s="11" t="str">
        <f aca="false">IF(Register!A58="","",Register!A58)</f>
        <v/>
      </c>
      <c r="B58" s="11" t="str">
        <f aca="false">IF(Register!C58="","",Register!C58)</f>
        <v/>
      </c>
      <c r="C58" s="11" t="str">
        <f aca="false">IF(Register!D58="","",Register!D58)</f>
        <v/>
      </c>
      <c r="D58" s="21" t="n">
        <f aca="false">IF(OR(N(Register!$F58)=0,Register!$J58&lt;=0),0,_xlfn.IFS(Register!$I58="Daily",Register!$F58*MAX(0,MIN(Register!$H58,D$7)-MAX(Register!$G58,D$6)+1)/Register!$J58,Register!$I58="Monthly",IF(AND(D$6&lt;=Register!$H58,D$7&gt;=Register!$G58),Register!$F58/Register!$K58,0),TRUE(),0))</f>
        <v>0</v>
      </c>
      <c r="E58" s="21" t="n">
        <f aca="false">IF(OR(N(Register!$F58)=0,Register!$J58&lt;=0),0,_xlfn.IFS(Register!$I58="Daily",Register!$F58*MAX(0,MIN(Register!$H58,E$7)-MAX(Register!$G58,E$6)+1)/Register!$J58,Register!$I58="Monthly",IF(AND(E$6&lt;=Register!$H58,E$7&gt;=Register!$G58),Register!$F58/Register!$K58,0),TRUE(),0))</f>
        <v>0</v>
      </c>
      <c r="F58" s="21" t="n">
        <f aca="false">IF(OR(N(Register!$F58)=0,Register!$J58&lt;=0),0,_xlfn.IFS(Register!$I58="Daily",Register!$F58*MAX(0,MIN(Register!$H58,F$7)-MAX(Register!$G58,F$6)+1)/Register!$J58,Register!$I58="Monthly",IF(AND(F$6&lt;=Register!$H58,F$7&gt;=Register!$G58),Register!$F58/Register!$K58,0),TRUE(),0))</f>
        <v>0</v>
      </c>
      <c r="G58" s="21" t="n">
        <f aca="false">IF(OR(N(Register!$F58)=0,Register!$J58&lt;=0),0,_xlfn.IFS(Register!$I58="Daily",Register!$F58*MAX(0,MIN(Register!$H58,G$7)-MAX(Register!$G58,G$6)+1)/Register!$J58,Register!$I58="Monthly",IF(AND(G$6&lt;=Register!$H58,G$7&gt;=Register!$G58),Register!$F58/Register!$K58,0),TRUE(),0))</f>
        <v>0</v>
      </c>
      <c r="H58" s="21" t="n">
        <f aca="false">IF(OR(N(Register!$F58)=0,Register!$J58&lt;=0),0,_xlfn.IFS(Register!$I58="Daily",Register!$F58*MAX(0,MIN(Register!$H58,H$7)-MAX(Register!$G58,H$6)+1)/Register!$J58,Register!$I58="Monthly",IF(AND(H$6&lt;=Register!$H58,H$7&gt;=Register!$G58),Register!$F58/Register!$K58,0),TRUE(),0))</f>
        <v>0</v>
      </c>
      <c r="I58" s="21" t="n">
        <f aca="false">IF(OR(N(Register!$F58)=0,Register!$J58&lt;=0),0,_xlfn.IFS(Register!$I58="Daily",Register!$F58*MAX(0,MIN(Register!$H58,I$7)-MAX(Register!$G58,I$6)+1)/Register!$J58,Register!$I58="Monthly",IF(AND(I$6&lt;=Register!$H58,I$7&gt;=Register!$G58),Register!$F58/Register!$K58,0),TRUE(),0))</f>
        <v>0</v>
      </c>
      <c r="J58" s="21" t="n">
        <f aca="false">IF(OR(N(Register!$F58)=0,Register!$J58&lt;=0),0,_xlfn.IFS(Register!$I58="Daily",Register!$F58*MAX(0,MIN(Register!$H58,J$7)-MAX(Register!$G58,J$6)+1)/Register!$J58,Register!$I58="Monthly",IF(AND(J$6&lt;=Register!$H58,J$7&gt;=Register!$G58),Register!$F58/Register!$K58,0),TRUE(),0))</f>
        <v>0</v>
      </c>
      <c r="K58" s="21" t="n">
        <f aca="false">IF(OR(N(Register!$F58)=0,Register!$J58&lt;=0),0,_xlfn.IFS(Register!$I58="Daily",Register!$F58*MAX(0,MIN(Register!$H58,K$7)-MAX(Register!$G58,K$6)+1)/Register!$J58,Register!$I58="Monthly",IF(AND(K$6&lt;=Register!$H58,K$7&gt;=Register!$G58),Register!$F58/Register!$K58,0),TRUE(),0))</f>
        <v>0</v>
      </c>
      <c r="L58" s="21" t="n">
        <f aca="false">IF(OR(N(Register!$F58)=0,Register!$J58&lt;=0),0,_xlfn.IFS(Register!$I58="Daily",Register!$F58*MAX(0,MIN(Register!$H58,L$7)-MAX(Register!$G58,L$6)+1)/Register!$J58,Register!$I58="Monthly",IF(AND(L$6&lt;=Register!$H58,L$7&gt;=Register!$G58),Register!$F58/Register!$K58,0),TRUE(),0))</f>
        <v>0</v>
      </c>
      <c r="M58" s="21" t="n">
        <f aca="false">IF(OR(N(Register!$F58)=0,Register!$J58&lt;=0),0,_xlfn.IFS(Register!$I58="Daily",Register!$F58*MAX(0,MIN(Register!$H58,M$7)-MAX(Register!$G58,M$6)+1)/Register!$J58,Register!$I58="Monthly",IF(AND(M$6&lt;=Register!$H58,M$7&gt;=Register!$G58),Register!$F58/Register!$K58,0),TRUE(),0))</f>
        <v>0</v>
      </c>
      <c r="N58" s="21" t="n">
        <f aca="false">IF(OR(N(Register!$F58)=0,Register!$J58&lt;=0),0,_xlfn.IFS(Register!$I58="Daily",Register!$F58*MAX(0,MIN(Register!$H58,N$7)-MAX(Register!$G58,N$6)+1)/Register!$J58,Register!$I58="Monthly",IF(AND(N$6&lt;=Register!$H58,N$7&gt;=Register!$G58),Register!$F58/Register!$K58,0),TRUE(),0))</f>
        <v>0</v>
      </c>
      <c r="O58" s="21" t="n">
        <f aca="false">IF(OR(N(Register!$F58)=0,Register!$J58&lt;=0),0,_xlfn.IFS(Register!$I58="Daily",Register!$F58*MAX(0,MIN(Register!$H58,O$7)-MAX(Register!$G58,O$6)+1)/Register!$J58,Register!$I58="Monthly",IF(AND(O$6&lt;=Register!$H58,O$7&gt;=Register!$G58),Register!$F58/Register!$K58,0),TRUE(),0))</f>
        <v>0</v>
      </c>
      <c r="P58" s="26" t="n">
        <f aca="false">SUM(D58:O58)</f>
        <v>0</v>
      </c>
    </row>
    <row r="60" customFormat="false" ht="15" hidden="false" customHeight="false" outlineLevel="0" collapsed="false">
      <c r="A60" s="14" t="s">
        <v>100</v>
      </c>
      <c r="D60" s="23" t="n">
        <f aca="false">SUM(D9:D58)</f>
        <v>51000</v>
      </c>
      <c r="E60" s="23" t="n">
        <f aca="false">SUM(E9:E58)</f>
        <v>52000</v>
      </c>
      <c r="F60" s="23" t="n">
        <f aca="false">SUM(F9:F58)</f>
        <v>56260.2739726027</v>
      </c>
      <c r="G60" s="23" t="n">
        <f aca="false">SUM(G9:G58)</f>
        <v>77479.4520547945</v>
      </c>
      <c r="H60" s="23" t="n">
        <f aca="false">SUM(H9:H58)</f>
        <v>77479.4520547945</v>
      </c>
      <c r="I60" s="23" t="n">
        <f aca="false">SUM(I9:I58)</f>
        <v>79602.7397260274</v>
      </c>
      <c r="J60" s="23" t="n">
        <f aca="false">SUM(J9:J58)</f>
        <v>96556.1643835616</v>
      </c>
      <c r="K60" s="23" t="n">
        <f aca="false">SUM(K9:K58)</f>
        <v>94602.7397260274</v>
      </c>
      <c r="L60" s="23" t="n">
        <f aca="false">SUM(L9:L58)</f>
        <v>121556.164383562</v>
      </c>
      <c r="M60" s="23" t="n">
        <f aca="false">SUM(M9:M58)</f>
        <v>101556.164383562</v>
      </c>
      <c r="N60" s="23" t="n">
        <f aca="false">SUM(N9:N58)</f>
        <v>95695.8904109589</v>
      </c>
      <c r="O60" s="23" t="n">
        <f aca="false">SUM(O9:O58)</f>
        <v>101556.164383562</v>
      </c>
      <c r="P60" s="23" t="n">
        <f aca="false">SUM(P9:P58)</f>
        <v>1005345.20547945</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2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26"/>
    <col collapsed="false" customWidth="true" hidden="false" outlineLevel="0" max="14" min="3" style="0" width="11"/>
    <col collapsed="false" customWidth="true" hidden="false" outlineLevel="0" max="15" min="15" style="0" width="13"/>
  </cols>
  <sheetData>
    <row r="1" customFormat="false" ht="17.35" hidden="false" customHeight="false" outlineLevel="0" collapsed="false">
      <c r="A1" s="15" t="s">
        <v>101</v>
      </c>
    </row>
    <row r="2" customFormat="false" ht="15" hidden="false" customHeight="false" outlineLevel="0" collapsed="false">
      <c r="A2" s="16" t="s">
        <v>45</v>
      </c>
    </row>
    <row r="5" customFormat="false" ht="30" hidden="false" customHeight="true" outlineLevel="0" collapsed="false">
      <c r="A5" s="19" t="s">
        <v>102</v>
      </c>
      <c r="B5" s="19"/>
      <c r="C5" s="25" t="n">
        <f aca="false">Schedule!D6</f>
        <v>46113</v>
      </c>
      <c r="D5" s="25" t="n">
        <f aca="false">Schedule!E6</f>
        <v>46143</v>
      </c>
      <c r="E5" s="25" t="n">
        <f aca="false">Schedule!F6</f>
        <v>46174</v>
      </c>
      <c r="F5" s="25" t="n">
        <f aca="false">Schedule!G6</f>
        <v>46204</v>
      </c>
      <c r="G5" s="25" t="n">
        <f aca="false">Schedule!H6</f>
        <v>46235</v>
      </c>
      <c r="H5" s="25" t="n">
        <f aca="false">Schedule!I6</f>
        <v>46266</v>
      </c>
      <c r="I5" s="25" t="n">
        <f aca="false">Schedule!J6</f>
        <v>46296</v>
      </c>
      <c r="J5" s="25" t="n">
        <f aca="false">Schedule!K6</f>
        <v>46327</v>
      </c>
      <c r="K5" s="25" t="n">
        <f aca="false">Schedule!L6</f>
        <v>46357</v>
      </c>
      <c r="L5" s="25" t="n">
        <f aca="false">Schedule!M6</f>
        <v>46388</v>
      </c>
      <c r="M5" s="25" t="n">
        <f aca="false">Schedule!N6</f>
        <v>46419</v>
      </c>
      <c r="N5" s="25" t="n">
        <f aca="false">Schedule!O6</f>
        <v>46447</v>
      </c>
      <c r="O5" s="19" t="s">
        <v>103</v>
      </c>
    </row>
    <row r="6" customFormat="false" ht="15" hidden="false" customHeight="false" outlineLevel="0" collapsed="false">
      <c r="A6" s="9" t="s">
        <v>104</v>
      </c>
      <c r="C6" s="21" t="n">
        <f aca="false">SUMIFS(Register!$F$9:$F$58,Register!$E$9:$E$58,"&lt;"&amp;Register!$C$6)-SUM(Register!$L$9:$L$58)</f>
        <v>545000</v>
      </c>
      <c r="D6" s="21" t="n">
        <f aca="false">C9</f>
        <v>506000</v>
      </c>
      <c r="E6" s="21" t="n">
        <f aca="false">D9</f>
        <v>454000</v>
      </c>
      <c r="F6" s="21" t="n">
        <f aca="false">E9</f>
        <v>517739.726027397</v>
      </c>
      <c r="G6" s="21" t="n">
        <f aca="false">F9</f>
        <v>620260.273972603</v>
      </c>
      <c r="H6" s="21" t="n">
        <f aca="false">G9</f>
        <v>590780.821917808</v>
      </c>
      <c r="I6" s="21" t="n">
        <f aca="false">H9</f>
        <v>601178.082191781</v>
      </c>
      <c r="J6" s="21" t="n">
        <f aca="false">I9</f>
        <v>504621.917808219</v>
      </c>
      <c r="K6" s="21" t="n">
        <f aca="false">J9</f>
        <v>1010019.17808219</v>
      </c>
      <c r="L6" s="21" t="n">
        <f aca="false">K9</f>
        <v>888463.01369863</v>
      </c>
      <c r="M6" s="21" t="n">
        <f aca="false">L9</f>
        <v>786906.849315069</v>
      </c>
      <c r="N6" s="21" t="n">
        <f aca="false">M9</f>
        <v>691210.95890411</v>
      </c>
      <c r="O6" s="21" t="n">
        <f aca="false">C6</f>
        <v>545000</v>
      </c>
    </row>
    <row r="7" customFormat="false" ht="15" hidden="false" customHeight="false" outlineLevel="0" collapsed="false">
      <c r="A7" s="9" t="s">
        <v>105</v>
      </c>
      <c r="C7" s="21" t="n">
        <f aca="false">SUMIFS(Register!$F$9:$F$58,Register!$E$9:$E$58,"&gt;="&amp;Schedule!D$6,Register!$E$9:$E$58,"&lt;="&amp;Schedule!D$7)</f>
        <v>12000</v>
      </c>
      <c r="D7" s="21" t="n">
        <f aca="false">SUMIFS(Register!$F$9:$F$58,Register!$E$9:$E$58,"&gt;="&amp;Schedule!E$6,Register!$E$9:$E$58,"&lt;="&amp;Schedule!E$7)</f>
        <v>0</v>
      </c>
      <c r="E7" s="21" t="n">
        <f aca="false">SUMIFS(Register!$F$9:$F$58,Register!$E$9:$E$58,"&gt;="&amp;Schedule!F$6,Register!$E$9:$E$58,"&lt;="&amp;Schedule!F$7)</f>
        <v>120000</v>
      </c>
      <c r="F7" s="21" t="n">
        <f aca="false">SUMIFS(Register!$F$9:$F$58,Register!$E$9:$E$58,"&gt;="&amp;Schedule!G$6,Register!$E$9:$E$58,"&lt;="&amp;Schedule!G$7)</f>
        <v>180000</v>
      </c>
      <c r="G7" s="21" t="n">
        <f aca="false">SUMIFS(Register!$F$9:$F$58,Register!$E$9:$E$58,"&gt;="&amp;Schedule!H$6,Register!$E$9:$E$58,"&lt;="&amp;Schedule!H$7)</f>
        <v>48000</v>
      </c>
      <c r="H7" s="21" t="n">
        <f aca="false">SUMIFS(Register!$F$9:$F$58,Register!$E$9:$E$58,"&gt;="&amp;Schedule!I$6,Register!$E$9:$E$58,"&lt;="&amp;Schedule!I$7)</f>
        <v>90000</v>
      </c>
      <c r="I7" s="21" t="n">
        <f aca="false">SUMIFS(Register!$F$9:$F$58,Register!$E$9:$E$58,"&gt;="&amp;Schedule!J$6,Register!$E$9:$E$58,"&lt;="&amp;Schedule!J$7)</f>
        <v>0</v>
      </c>
      <c r="J7" s="21" t="n">
        <f aca="false">SUMIFS(Register!$F$9:$F$58,Register!$E$9:$E$58,"&gt;="&amp;Schedule!K$6,Register!$E$9:$E$58,"&lt;="&amp;Schedule!K$7)</f>
        <v>600000</v>
      </c>
      <c r="K7" s="21" t="n">
        <f aca="false">SUMIFS(Register!$F$9:$F$58,Register!$E$9:$E$58,"&gt;="&amp;Schedule!L$6,Register!$E$9:$E$58,"&lt;="&amp;Schedule!L$7)</f>
        <v>0</v>
      </c>
      <c r="L7" s="21" t="n">
        <f aca="false">SUMIFS(Register!$F$9:$F$58,Register!$E$9:$E$58,"&gt;="&amp;Schedule!M$6,Register!$E$9:$E$58,"&lt;="&amp;Schedule!M$7)</f>
        <v>0</v>
      </c>
      <c r="M7" s="21" t="n">
        <f aca="false">SUMIFS(Register!$F$9:$F$58,Register!$E$9:$E$58,"&gt;="&amp;Schedule!N$6,Register!$E$9:$E$58,"&lt;="&amp;Schedule!N$7)</f>
        <v>0</v>
      </c>
      <c r="N7" s="21" t="n">
        <f aca="false">SUMIFS(Register!$F$9:$F$58,Register!$E$9:$E$58,"&gt;="&amp;Schedule!O$6,Register!$E$9:$E$58,"&lt;="&amp;Schedule!O$7)</f>
        <v>0</v>
      </c>
      <c r="O7" s="21" t="n">
        <f aca="false">SUM(C7:N7)</f>
        <v>1050000</v>
      </c>
    </row>
    <row r="8" customFormat="false" ht="15" hidden="false" customHeight="false" outlineLevel="0" collapsed="false">
      <c r="A8" s="9" t="s">
        <v>106</v>
      </c>
      <c r="C8" s="22" t="n">
        <f aca="false">Schedule!D60</f>
        <v>51000</v>
      </c>
      <c r="D8" s="22" t="n">
        <f aca="false">Schedule!E60</f>
        <v>52000</v>
      </c>
      <c r="E8" s="22" t="n">
        <f aca="false">Schedule!F60</f>
        <v>56260.2739726027</v>
      </c>
      <c r="F8" s="22" t="n">
        <f aca="false">Schedule!G60</f>
        <v>77479.4520547945</v>
      </c>
      <c r="G8" s="22" t="n">
        <f aca="false">Schedule!H60</f>
        <v>77479.4520547945</v>
      </c>
      <c r="H8" s="22" t="n">
        <f aca="false">Schedule!I60</f>
        <v>79602.7397260274</v>
      </c>
      <c r="I8" s="22" t="n">
        <f aca="false">Schedule!J60</f>
        <v>96556.1643835616</v>
      </c>
      <c r="J8" s="22" t="n">
        <f aca="false">Schedule!K60</f>
        <v>94602.7397260274</v>
      </c>
      <c r="K8" s="22" t="n">
        <f aca="false">Schedule!L60</f>
        <v>121556.164383562</v>
      </c>
      <c r="L8" s="22" t="n">
        <f aca="false">Schedule!M60</f>
        <v>101556.164383562</v>
      </c>
      <c r="M8" s="22" t="n">
        <f aca="false">Schedule!N60</f>
        <v>95695.8904109589</v>
      </c>
      <c r="N8" s="22" t="n">
        <f aca="false">Schedule!O60</f>
        <v>101556.164383562</v>
      </c>
      <c r="O8" s="21" t="n">
        <f aca="false">SUM(C8:N8)</f>
        <v>1005345.20547945</v>
      </c>
    </row>
    <row r="9" customFormat="false" ht="15" hidden="false" customHeight="false" outlineLevel="0" collapsed="false">
      <c r="A9" s="14" t="s">
        <v>107</v>
      </c>
      <c r="C9" s="23" t="n">
        <f aca="false">C6+C7-C8</f>
        <v>506000</v>
      </c>
      <c r="D9" s="23" t="n">
        <f aca="false">D6+D7-D8</f>
        <v>454000</v>
      </c>
      <c r="E9" s="23" t="n">
        <f aca="false">E6+E7-E8</f>
        <v>517739.726027397</v>
      </c>
      <c r="F9" s="23" t="n">
        <f aca="false">F6+F7-F8</f>
        <v>620260.273972603</v>
      </c>
      <c r="G9" s="23" t="n">
        <f aca="false">G6+G7-G8</f>
        <v>590780.821917808</v>
      </c>
      <c r="H9" s="23" t="n">
        <f aca="false">H6+H7-H8</f>
        <v>601178.082191781</v>
      </c>
      <c r="I9" s="23" t="n">
        <f aca="false">I6+I7-I8</f>
        <v>504621.917808219</v>
      </c>
      <c r="J9" s="23" t="n">
        <f aca="false">J6+J7-J8</f>
        <v>1010019.17808219</v>
      </c>
      <c r="K9" s="23" t="n">
        <f aca="false">K6+K7-K8</f>
        <v>888463.01369863</v>
      </c>
      <c r="L9" s="23" t="n">
        <f aca="false">L6+L7-L8</f>
        <v>786906.849315069</v>
      </c>
      <c r="M9" s="23" t="n">
        <f aca="false">M6+M7-M8</f>
        <v>691210.95890411</v>
      </c>
      <c r="N9" s="23" t="n">
        <f aca="false">N6+N7-N8</f>
        <v>589654.794520548</v>
      </c>
      <c r="O9" s="23" t="n">
        <f aca="false">O6+O7-O8</f>
        <v>589654.794520548</v>
      </c>
    </row>
    <row r="11" customFormat="false" ht="15" hidden="false" customHeight="false" outlineLevel="0" collapsed="false">
      <c r="A11" s="27" t="s">
        <v>108</v>
      </c>
    </row>
    <row r="13" customFormat="false" ht="30" hidden="false" customHeight="true" outlineLevel="0" collapsed="false">
      <c r="A13" s="19" t="s">
        <v>53</v>
      </c>
      <c r="B13" s="19" t="s">
        <v>109</v>
      </c>
      <c r="C13" s="25" t="n">
        <f aca="false">C5</f>
        <v>46113</v>
      </c>
      <c r="D13" s="25" t="n">
        <f aca="false">D5</f>
        <v>46143</v>
      </c>
      <c r="E13" s="25" t="n">
        <f aca="false">E5</f>
        <v>46174</v>
      </c>
      <c r="F13" s="25" t="n">
        <f aca="false">F5</f>
        <v>46204</v>
      </c>
      <c r="G13" s="25" t="n">
        <f aca="false">G5</f>
        <v>46235</v>
      </c>
      <c r="H13" s="25" t="n">
        <f aca="false">H5</f>
        <v>46266</v>
      </c>
      <c r="I13" s="25" t="n">
        <f aca="false">I5</f>
        <v>46296</v>
      </c>
      <c r="J13" s="25" t="n">
        <f aca="false">J5</f>
        <v>46327</v>
      </c>
      <c r="K13" s="25" t="n">
        <f aca="false">K5</f>
        <v>46357</v>
      </c>
      <c r="L13" s="25" t="n">
        <f aca="false">L5</f>
        <v>46388</v>
      </c>
      <c r="M13" s="25" t="n">
        <f aca="false">M5</f>
        <v>46419</v>
      </c>
      <c r="N13" s="25" t="n">
        <f aca="false">N5</f>
        <v>46447</v>
      </c>
      <c r="O13" s="19" t="s">
        <v>103</v>
      </c>
    </row>
    <row r="14" customFormat="false" ht="15" hidden="false" customHeight="false" outlineLevel="0" collapsed="false">
      <c r="A14" s="8" t="s">
        <v>68</v>
      </c>
      <c r="B14" s="8" t="s">
        <v>110</v>
      </c>
      <c r="C14" s="21" t="n">
        <f aca="false">IF($A14="",0,SUMIFS(Schedule!D$9:D$58,Schedule!$C$9:$C$58,$A14&amp;""))</f>
        <v>30000</v>
      </c>
      <c r="D14" s="21" t="n">
        <f aca="false">IF($A14="",0,SUMIFS(Schedule!E$9:E$58,Schedule!$C$9:$C$58,$A14&amp;""))</f>
        <v>31000</v>
      </c>
      <c r="E14" s="21" t="n">
        <f aca="false">IF($A14="",0,SUMIFS(Schedule!F$9:F$58,Schedule!$C$9:$C$58,$A14&amp;""))</f>
        <v>30000</v>
      </c>
      <c r="F14" s="21" t="n">
        <f aca="false">IF($A14="",0,SUMIFS(Schedule!G$9:G$58,Schedule!$C$9:$C$58,$A14&amp;""))</f>
        <v>31000</v>
      </c>
      <c r="G14" s="21" t="n">
        <f aca="false">IF($A14="",0,SUMIFS(Schedule!H$9:H$58,Schedule!$C$9:$C$58,$A14&amp;""))</f>
        <v>31000</v>
      </c>
      <c r="H14" s="21" t="n">
        <f aca="false">IF($A14="",0,SUMIFS(Schedule!I$9:I$58,Schedule!$C$9:$C$58,$A14&amp;""))</f>
        <v>33945.2054794521</v>
      </c>
      <c r="I14" s="21" t="n">
        <f aca="false">IF($A14="",0,SUMIFS(Schedule!J$9:J$58,Schedule!$C$9:$C$58,$A14&amp;""))</f>
        <v>35076.7123287671</v>
      </c>
      <c r="J14" s="21" t="n">
        <f aca="false">IF($A14="",0,SUMIFS(Schedule!K$9:K$58,Schedule!$C$9:$C$58,$A14&amp;""))</f>
        <v>33945.2054794521</v>
      </c>
      <c r="K14" s="21" t="n">
        <f aca="false">IF($A14="",0,SUMIFS(Schedule!L$9:L$58,Schedule!$C$9:$C$58,$A14&amp;""))</f>
        <v>35076.7123287671</v>
      </c>
      <c r="L14" s="21" t="n">
        <f aca="false">IF($A14="",0,SUMIFS(Schedule!M$9:M$58,Schedule!$C$9:$C$58,$A14&amp;""))</f>
        <v>35076.7123287671</v>
      </c>
      <c r="M14" s="21" t="n">
        <f aca="false">IF($A14="",0,SUMIFS(Schedule!N$9:N$58,Schedule!$C$9:$C$58,$A14&amp;""))</f>
        <v>31682.1917808219</v>
      </c>
      <c r="N14" s="21" t="n">
        <f aca="false">IF($A14="",0,SUMIFS(Schedule!O$9:O$58,Schedule!$C$9:$C$58,$A14&amp;""))</f>
        <v>35076.7123287671</v>
      </c>
      <c r="O14" s="26" t="n">
        <f aca="false">SUM(C14:N14)</f>
        <v>392879.452054794</v>
      </c>
    </row>
    <row r="15" customFormat="false" ht="15" hidden="false" customHeight="false" outlineLevel="0" collapsed="false">
      <c r="A15" s="8" t="s">
        <v>73</v>
      </c>
      <c r="B15" s="8" t="s">
        <v>111</v>
      </c>
      <c r="C15" s="21" t="n">
        <f aca="false">IF($A15="",0,SUMIFS(Schedule!D$9:D$58,Schedule!$C$9:$C$58,$A15&amp;""))</f>
        <v>20000</v>
      </c>
      <c r="D15" s="21" t="n">
        <f aca="false">IF($A15="",0,SUMIFS(Schedule!E$9:E$58,Schedule!$C$9:$C$58,$A15&amp;""))</f>
        <v>20000</v>
      </c>
      <c r="E15" s="21" t="n">
        <f aca="false">IF($A15="",0,SUMIFS(Schedule!F$9:F$58,Schedule!$C$9:$C$58,$A15&amp;""))</f>
        <v>20000</v>
      </c>
      <c r="F15" s="21" t="n">
        <f aca="false">IF($A15="",0,SUMIFS(Schedule!G$9:G$58,Schedule!$C$9:$C$58,$A15&amp;""))</f>
        <v>35287.6712328767</v>
      </c>
      <c r="G15" s="21" t="n">
        <f aca="false">IF($A15="",0,SUMIFS(Schedule!H$9:H$58,Schedule!$C$9:$C$58,$A15&amp;""))</f>
        <v>35287.6712328767</v>
      </c>
      <c r="H15" s="21" t="n">
        <f aca="false">IF($A15="",0,SUMIFS(Schedule!I$9:I$58,Schedule!$C$9:$C$58,$A15&amp;""))</f>
        <v>34794.5205479452</v>
      </c>
      <c r="I15" s="21" t="n">
        <f aca="false">IF($A15="",0,SUMIFS(Schedule!J$9:J$58,Schedule!$C$9:$C$58,$A15&amp;""))</f>
        <v>35287.6712328767</v>
      </c>
      <c r="J15" s="21" t="n">
        <f aca="false">IF($A15="",0,SUMIFS(Schedule!K$9:K$58,Schedule!$C$9:$C$58,$A15&amp;""))</f>
        <v>34794.5205479452</v>
      </c>
      <c r="K15" s="21" t="n">
        <f aca="false">IF($A15="",0,SUMIFS(Schedule!L$9:L$58,Schedule!$C$9:$C$58,$A15&amp;""))</f>
        <v>60287.6712328767</v>
      </c>
      <c r="L15" s="21" t="n">
        <f aca="false">IF($A15="",0,SUMIFS(Schedule!M$9:M$58,Schedule!$C$9:$C$58,$A15&amp;""))</f>
        <v>40287.6712328767</v>
      </c>
      <c r="M15" s="21" t="n">
        <f aca="false">IF($A15="",0,SUMIFS(Schedule!N$9:N$58,Schedule!$C$9:$C$58,$A15&amp;""))</f>
        <v>38808.2191780822</v>
      </c>
      <c r="N15" s="21" t="n">
        <f aca="false">IF($A15="",0,SUMIFS(Schedule!O$9:O$58,Schedule!$C$9:$C$58,$A15&amp;""))</f>
        <v>40287.6712328767</v>
      </c>
      <c r="O15" s="26" t="n">
        <f aca="false">SUM(C15:N15)</f>
        <v>415123.287671233</v>
      </c>
    </row>
    <row r="16" customFormat="false" ht="15" hidden="false" customHeight="false" outlineLevel="0" collapsed="false">
      <c r="A16" s="8" t="s">
        <v>78</v>
      </c>
      <c r="B16" s="8" t="s">
        <v>112</v>
      </c>
      <c r="C16" s="21" t="n">
        <f aca="false">IF($A16="",0,SUMIFS(Schedule!D$9:D$58,Schedule!$C$9:$C$58,$A16&amp;""))</f>
        <v>0</v>
      </c>
      <c r="D16" s="21" t="n">
        <f aca="false">IF($A16="",0,SUMIFS(Schedule!E$9:E$58,Schedule!$C$9:$C$58,$A16&amp;""))</f>
        <v>0</v>
      </c>
      <c r="E16" s="21" t="n">
        <f aca="false">IF($A16="",0,SUMIFS(Schedule!F$9:F$58,Schedule!$C$9:$C$58,$A16&amp;""))</f>
        <v>5260.27397260274</v>
      </c>
      <c r="F16" s="21" t="n">
        <f aca="false">IF($A16="",0,SUMIFS(Schedule!G$9:G$58,Schedule!$C$9:$C$58,$A16&amp;""))</f>
        <v>10191.7808219178</v>
      </c>
      <c r="G16" s="21" t="n">
        <f aca="false">IF($A16="",0,SUMIFS(Schedule!H$9:H$58,Schedule!$C$9:$C$58,$A16&amp;""))</f>
        <v>10191.7808219178</v>
      </c>
      <c r="H16" s="21" t="n">
        <f aca="false">IF($A16="",0,SUMIFS(Schedule!I$9:I$58,Schedule!$C$9:$C$58,$A16&amp;""))</f>
        <v>9863.01369863014</v>
      </c>
      <c r="I16" s="21" t="n">
        <f aca="false">IF($A16="",0,SUMIFS(Schedule!J$9:J$58,Schedule!$C$9:$C$58,$A16&amp;""))</f>
        <v>10191.7808219178</v>
      </c>
      <c r="J16" s="21" t="n">
        <f aca="false">IF($A16="",0,SUMIFS(Schedule!K$9:K$58,Schedule!$C$9:$C$58,$A16&amp;""))</f>
        <v>9863.01369863014</v>
      </c>
      <c r="K16" s="21" t="n">
        <f aca="false">IF($A16="",0,SUMIFS(Schedule!L$9:L$58,Schedule!$C$9:$C$58,$A16&amp;""))</f>
        <v>10191.7808219178</v>
      </c>
      <c r="L16" s="21" t="n">
        <f aca="false">IF($A16="",0,SUMIFS(Schedule!M$9:M$58,Schedule!$C$9:$C$58,$A16&amp;""))</f>
        <v>10191.7808219178</v>
      </c>
      <c r="M16" s="21" t="n">
        <f aca="false">IF($A16="",0,SUMIFS(Schedule!N$9:N$58,Schedule!$C$9:$C$58,$A16&amp;""))</f>
        <v>9205.4794520548</v>
      </c>
      <c r="N16" s="21" t="n">
        <f aca="false">IF($A16="",0,SUMIFS(Schedule!O$9:O$58,Schedule!$C$9:$C$58,$A16&amp;""))</f>
        <v>10191.7808219178</v>
      </c>
      <c r="O16" s="26" t="n">
        <f aca="false">SUM(C16:N16)</f>
        <v>95342.4657534247</v>
      </c>
    </row>
    <row r="17" customFormat="false" ht="15" hidden="false" customHeight="false" outlineLevel="0" collapsed="false">
      <c r="A17" s="8" t="s">
        <v>82</v>
      </c>
      <c r="B17" s="8" t="s">
        <v>113</v>
      </c>
      <c r="C17" s="21" t="n">
        <f aca="false">IF($A17="",0,SUMIFS(Schedule!D$9:D$58,Schedule!$C$9:$C$58,$A17&amp;""))</f>
        <v>1000</v>
      </c>
      <c r="D17" s="21" t="n">
        <f aca="false">IF($A17="",0,SUMIFS(Schedule!E$9:E$58,Schedule!$C$9:$C$58,$A17&amp;""))</f>
        <v>1000</v>
      </c>
      <c r="E17" s="21" t="n">
        <f aca="false">IF($A17="",0,SUMIFS(Schedule!F$9:F$58,Schedule!$C$9:$C$58,$A17&amp;""))</f>
        <v>1000</v>
      </c>
      <c r="F17" s="21" t="n">
        <f aca="false">IF($A17="",0,SUMIFS(Schedule!G$9:G$58,Schedule!$C$9:$C$58,$A17&amp;""))</f>
        <v>1000</v>
      </c>
      <c r="G17" s="21" t="n">
        <f aca="false">IF($A17="",0,SUMIFS(Schedule!H$9:H$58,Schedule!$C$9:$C$58,$A17&amp;""))</f>
        <v>1000</v>
      </c>
      <c r="H17" s="21" t="n">
        <f aca="false">IF($A17="",0,SUMIFS(Schedule!I$9:I$58,Schedule!$C$9:$C$58,$A17&amp;""))</f>
        <v>1000</v>
      </c>
      <c r="I17" s="21" t="n">
        <f aca="false">IF($A17="",0,SUMIFS(Schedule!J$9:J$58,Schedule!$C$9:$C$58,$A17&amp;""))</f>
        <v>1000</v>
      </c>
      <c r="J17" s="21" t="n">
        <f aca="false">IF($A17="",0,SUMIFS(Schedule!K$9:K$58,Schedule!$C$9:$C$58,$A17&amp;""))</f>
        <v>1000</v>
      </c>
      <c r="K17" s="21" t="n">
        <f aca="false">IF($A17="",0,SUMIFS(Schedule!L$9:L$58,Schedule!$C$9:$C$58,$A17&amp;""))</f>
        <v>1000</v>
      </c>
      <c r="L17" s="21" t="n">
        <f aca="false">IF($A17="",0,SUMIFS(Schedule!M$9:M$58,Schedule!$C$9:$C$58,$A17&amp;""))</f>
        <v>1000</v>
      </c>
      <c r="M17" s="21" t="n">
        <f aca="false">IF($A17="",0,SUMIFS(Schedule!N$9:N$58,Schedule!$C$9:$C$58,$A17&amp;""))</f>
        <v>1000</v>
      </c>
      <c r="N17" s="21" t="n">
        <f aca="false">IF($A17="",0,SUMIFS(Schedule!O$9:O$58,Schedule!$C$9:$C$58,$A17&amp;""))</f>
        <v>1000</v>
      </c>
      <c r="O17" s="26" t="n">
        <f aca="false">SUM(C17:N17)</f>
        <v>12000</v>
      </c>
    </row>
    <row r="18" customFormat="false" ht="15" hidden="false" customHeight="false" outlineLevel="0" collapsed="false">
      <c r="A18" s="8" t="s">
        <v>88</v>
      </c>
      <c r="B18" s="8" t="s">
        <v>114</v>
      </c>
      <c r="C18" s="21" t="n">
        <f aca="false">IF($A18="",0,SUMIFS(Schedule!D$9:D$58,Schedule!$C$9:$C$58,$A18&amp;""))</f>
        <v>0</v>
      </c>
      <c r="D18" s="21" t="n">
        <f aca="false">IF($A18="",0,SUMIFS(Schedule!E$9:E$58,Schedule!$C$9:$C$58,$A18&amp;""))</f>
        <v>0</v>
      </c>
      <c r="E18" s="21" t="n">
        <f aca="false">IF($A18="",0,SUMIFS(Schedule!F$9:F$58,Schedule!$C$9:$C$58,$A18&amp;""))</f>
        <v>0</v>
      </c>
      <c r="F18" s="21" t="n">
        <f aca="false">IF($A18="",0,SUMIFS(Schedule!G$9:G$58,Schedule!$C$9:$C$58,$A18&amp;""))</f>
        <v>0</v>
      </c>
      <c r="G18" s="21" t="n">
        <f aca="false">IF($A18="",0,SUMIFS(Schedule!H$9:H$58,Schedule!$C$9:$C$58,$A18&amp;""))</f>
        <v>0</v>
      </c>
      <c r="H18" s="21" t="n">
        <f aca="false">IF($A18="",0,SUMIFS(Schedule!I$9:I$58,Schedule!$C$9:$C$58,$A18&amp;""))</f>
        <v>0</v>
      </c>
      <c r="I18" s="21" t="n">
        <f aca="false">IF($A18="",0,SUMIFS(Schedule!J$9:J$58,Schedule!$C$9:$C$58,$A18&amp;""))</f>
        <v>15000</v>
      </c>
      <c r="J18" s="21" t="n">
        <f aca="false">IF($A18="",0,SUMIFS(Schedule!K$9:K$58,Schedule!$C$9:$C$58,$A18&amp;""))</f>
        <v>15000</v>
      </c>
      <c r="K18" s="21" t="n">
        <f aca="false">IF($A18="",0,SUMIFS(Schedule!L$9:L$58,Schedule!$C$9:$C$58,$A18&amp;""))</f>
        <v>15000</v>
      </c>
      <c r="L18" s="21" t="n">
        <f aca="false">IF($A18="",0,SUMIFS(Schedule!M$9:M$58,Schedule!$C$9:$C$58,$A18&amp;""))</f>
        <v>15000</v>
      </c>
      <c r="M18" s="21" t="n">
        <f aca="false">IF($A18="",0,SUMIFS(Schedule!N$9:N$58,Schedule!$C$9:$C$58,$A18&amp;""))</f>
        <v>15000</v>
      </c>
      <c r="N18" s="21" t="n">
        <f aca="false">IF($A18="",0,SUMIFS(Schedule!O$9:O$58,Schedule!$C$9:$C$58,$A18&amp;""))</f>
        <v>15000</v>
      </c>
      <c r="O18" s="26" t="n">
        <f aca="false">SUM(C18:N18)</f>
        <v>90000</v>
      </c>
    </row>
    <row r="19" customFormat="false" ht="15" hidden="false" customHeight="false" outlineLevel="0" collapsed="false">
      <c r="A19" s="8"/>
      <c r="B19" s="8"/>
      <c r="C19" s="21" t="n">
        <f aca="false">IF($A19="",0,SUMIFS(Schedule!D$9:D$58,Schedule!$C$9:$C$58,$A19&amp;""))</f>
        <v>0</v>
      </c>
      <c r="D19" s="21" t="n">
        <f aca="false">IF($A19="",0,SUMIFS(Schedule!E$9:E$58,Schedule!$C$9:$C$58,$A19&amp;""))</f>
        <v>0</v>
      </c>
      <c r="E19" s="21" t="n">
        <f aca="false">IF($A19="",0,SUMIFS(Schedule!F$9:F$58,Schedule!$C$9:$C$58,$A19&amp;""))</f>
        <v>0</v>
      </c>
      <c r="F19" s="21" t="n">
        <f aca="false">IF($A19="",0,SUMIFS(Schedule!G$9:G$58,Schedule!$C$9:$C$58,$A19&amp;""))</f>
        <v>0</v>
      </c>
      <c r="G19" s="21" t="n">
        <f aca="false">IF($A19="",0,SUMIFS(Schedule!H$9:H$58,Schedule!$C$9:$C$58,$A19&amp;""))</f>
        <v>0</v>
      </c>
      <c r="H19" s="21" t="n">
        <f aca="false">IF($A19="",0,SUMIFS(Schedule!I$9:I$58,Schedule!$C$9:$C$58,$A19&amp;""))</f>
        <v>0</v>
      </c>
      <c r="I19" s="21" t="n">
        <f aca="false">IF($A19="",0,SUMIFS(Schedule!J$9:J$58,Schedule!$C$9:$C$58,$A19&amp;""))</f>
        <v>0</v>
      </c>
      <c r="J19" s="21" t="n">
        <f aca="false">IF($A19="",0,SUMIFS(Schedule!K$9:K$58,Schedule!$C$9:$C$58,$A19&amp;""))</f>
        <v>0</v>
      </c>
      <c r="K19" s="21" t="n">
        <f aca="false">IF($A19="",0,SUMIFS(Schedule!L$9:L$58,Schedule!$C$9:$C$58,$A19&amp;""))</f>
        <v>0</v>
      </c>
      <c r="L19" s="21" t="n">
        <f aca="false">IF($A19="",0,SUMIFS(Schedule!M$9:M$58,Schedule!$C$9:$C$58,$A19&amp;""))</f>
        <v>0</v>
      </c>
      <c r="M19" s="21" t="n">
        <f aca="false">IF($A19="",0,SUMIFS(Schedule!N$9:N$58,Schedule!$C$9:$C$58,$A19&amp;""))</f>
        <v>0</v>
      </c>
      <c r="N19" s="21" t="n">
        <f aca="false">IF($A19="",0,SUMIFS(Schedule!O$9:O$58,Schedule!$C$9:$C$58,$A19&amp;""))</f>
        <v>0</v>
      </c>
      <c r="O19" s="26" t="n">
        <f aca="false">SUM(C19:N19)</f>
        <v>0</v>
      </c>
    </row>
    <row r="20" customFormat="false" ht="15" hidden="false" customHeight="false" outlineLevel="0" collapsed="false">
      <c r="A20" s="8"/>
      <c r="B20" s="8"/>
      <c r="C20" s="21" t="n">
        <f aca="false">IF($A20="",0,SUMIFS(Schedule!D$9:D$58,Schedule!$C$9:$C$58,$A20&amp;""))</f>
        <v>0</v>
      </c>
      <c r="D20" s="21" t="n">
        <f aca="false">IF($A20="",0,SUMIFS(Schedule!E$9:E$58,Schedule!$C$9:$C$58,$A20&amp;""))</f>
        <v>0</v>
      </c>
      <c r="E20" s="21" t="n">
        <f aca="false">IF($A20="",0,SUMIFS(Schedule!F$9:F$58,Schedule!$C$9:$C$58,$A20&amp;""))</f>
        <v>0</v>
      </c>
      <c r="F20" s="21" t="n">
        <f aca="false">IF($A20="",0,SUMIFS(Schedule!G$9:G$58,Schedule!$C$9:$C$58,$A20&amp;""))</f>
        <v>0</v>
      </c>
      <c r="G20" s="21" t="n">
        <f aca="false">IF($A20="",0,SUMIFS(Schedule!H$9:H$58,Schedule!$C$9:$C$58,$A20&amp;""))</f>
        <v>0</v>
      </c>
      <c r="H20" s="21" t="n">
        <f aca="false">IF($A20="",0,SUMIFS(Schedule!I$9:I$58,Schedule!$C$9:$C$58,$A20&amp;""))</f>
        <v>0</v>
      </c>
      <c r="I20" s="21" t="n">
        <f aca="false">IF($A20="",0,SUMIFS(Schedule!J$9:J$58,Schedule!$C$9:$C$58,$A20&amp;""))</f>
        <v>0</v>
      </c>
      <c r="J20" s="21" t="n">
        <f aca="false">IF($A20="",0,SUMIFS(Schedule!K$9:K$58,Schedule!$C$9:$C$58,$A20&amp;""))</f>
        <v>0</v>
      </c>
      <c r="K20" s="21" t="n">
        <f aca="false">IF($A20="",0,SUMIFS(Schedule!L$9:L$58,Schedule!$C$9:$C$58,$A20&amp;""))</f>
        <v>0</v>
      </c>
      <c r="L20" s="21" t="n">
        <f aca="false">IF($A20="",0,SUMIFS(Schedule!M$9:M$58,Schedule!$C$9:$C$58,$A20&amp;""))</f>
        <v>0</v>
      </c>
      <c r="M20" s="21" t="n">
        <f aca="false">IF($A20="",0,SUMIFS(Schedule!N$9:N$58,Schedule!$C$9:$C$58,$A20&amp;""))</f>
        <v>0</v>
      </c>
      <c r="N20" s="21" t="n">
        <f aca="false">IF($A20="",0,SUMIFS(Schedule!O$9:O$58,Schedule!$C$9:$C$58,$A20&amp;""))</f>
        <v>0</v>
      </c>
      <c r="O20" s="26" t="n">
        <f aca="false">SUM(C20:N20)</f>
        <v>0</v>
      </c>
    </row>
    <row r="21" customFormat="false" ht="15" hidden="false" customHeight="false" outlineLevel="0" collapsed="false">
      <c r="A21" s="8"/>
      <c r="B21" s="8"/>
      <c r="C21" s="21" t="n">
        <f aca="false">IF($A21="",0,SUMIFS(Schedule!D$9:D$58,Schedule!$C$9:$C$58,$A21&amp;""))</f>
        <v>0</v>
      </c>
      <c r="D21" s="21" t="n">
        <f aca="false">IF($A21="",0,SUMIFS(Schedule!E$9:E$58,Schedule!$C$9:$C$58,$A21&amp;""))</f>
        <v>0</v>
      </c>
      <c r="E21" s="21" t="n">
        <f aca="false">IF($A21="",0,SUMIFS(Schedule!F$9:F$58,Schedule!$C$9:$C$58,$A21&amp;""))</f>
        <v>0</v>
      </c>
      <c r="F21" s="21" t="n">
        <f aca="false">IF($A21="",0,SUMIFS(Schedule!G$9:G$58,Schedule!$C$9:$C$58,$A21&amp;""))</f>
        <v>0</v>
      </c>
      <c r="G21" s="21" t="n">
        <f aca="false">IF($A21="",0,SUMIFS(Schedule!H$9:H$58,Schedule!$C$9:$C$58,$A21&amp;""))</f>
        <v>0</v>
      </c>
      <c r="H21" s="21" t="n">
        <f aca="false">IF($A21="",0,SUMIFS(Schedule!I$9:I$58,Schedule!$C$9:$C$58,$A21&amp;""))</f>
        <v>0</v>
      </c>
      <c r="I21" s="21" t="n">
        <f aca="false">IF($A21="",0,SUMIFS(Schedule!J$9:J$58,Schedule!$C$9:$C$58,$A21&amp;""))</f>
        <v>0</v>
      </c>
      <c r="J21" s="21" t="n">
        <f aca="false">IF($A21="",0,SUMIFS(Schedule!K$9:K$58,Schedule!$C$9:$C$58,$A21&amp;""))</f>
        <v>0</v>
      </c>
      <c r="K21" s="21" t="n">
        <f aca="false">IF($A21="",0,SUMIFS(Schedule!L$9:L$58,Schedule!$C$9:$C$58,$A21&amp;""))</f>
        <v>0</v>
      </c>
      <c r="L21" s="21" t="n">
        <f aca="false">IF($A21="",0,SUMIFS(Schedule!M$9:M$58,Schedule!$C$9:$C$58,$A21&amp;""))</f>
        <v>0</v>
      </c>
      <c r="M21" s="21" t="n">
        <f aca="false">IF($A21="",0,SUMIFS(Schedule!N$9:N$58,Schedule!$C$9:$C$58,$A21&amp;""))</f>
        <v>0</v>
      </c>
      <c r="N21" s="21" t="n">
        <f aca="false">IF($A21="",0,SUMIFS(Schedule!O$9:O$58,Schedule!$C$9:$C$58,$A21&amp;""))</f>
        <v>0</v>
      </c>
      <c r="O21" s="26" t="n">
        <f aca="false">SUM(C21:N21)</f>
        <v>0</v>
      </c>
    </row>
    <row r="22" customFormat="false" ht="15" hidden="false" customHeight="false" outlineLevel="0" collapsed="false">
      <c r="A22" s="14" t="s">
        <v>115</v>
      </c>
      <c r="C22" s="23" t="n">
        <f aca="false">SUM(C14:C21)</f>
        <v>51000</v>
      </c>
      <c r="D22" s="23" t="n">
        <f aca="false">SUM(D14:D21)</f>
        <v>52000</v>
      </c>
      <c r="E22" s="23" t="n">
        <f aca="false">SUM(E14:E21)</f>
        <v>56260.2739726027</v>
      </c>
      <c r="F22" s="23" t="n">
        <f aca="false">SUM(F14:F21)</f>
        <v>77479.4520547945</v>
      </c>
      <c r="G22" s="23" t="n">
        <f aca="false">SUM(G14:G21)</f>
        <v>77479.4520547945</v>
      </c>
      <c r="H22" s="23" t="n">
        <f aca="false">SUM(H14:H21)</f>
        <v>79602.7397260274</v>
      </c>
      <c r="I22" s="23" t="n">
        <f aca="false">SUM(I14:I21)</f>
        <v>96556.1643835616</v>
      </c>
      <c r="J22" s="23" t="n">
        <f aca="false">SUM(J14:J21)</f>
        <v>94602.7397260274</v>
      </c>
      <c r="K22" s="23" t="n">
        <f aca="false">SUM(K14:K21)</f>
        <v>121556.164383562</v>
      </c>
      <c r="L22" s="23" t="n">
        <f aca="false">SUM(L14:L21)</f>
        <v>101556.164383562</v>
      </c>
      <c r="M22" s="23" t="n">
        <f aca="false">SUM(M14:M21)</f>
        <v>95695.8904109589</v>
      </c>
      <c r="N22" s="23" t="n">
        <f aca="false">SUM(N14:N21)</f>
        <v>101556.164383562</v>
      </c>
      <c r="O22" s="23" t="n">
        <f aca="false">SUM(O14:O21)</f>
        <v>1005345.20547945</v>
      </c>
    </row>
    <row r="24" customFormat="false" ht="15" hidden="false" customHeight="false" outlineLevel="0" collapsed="false">
      <c r="A24" s="4" t="s">
        <v>116</v>
      </c>
    </row>
    <row r="25" customFormat="false" ht="15" hidden="false" customHeight="false" outlineLevel="0" collapsed="false">
      <c r="A25" s="10" t="s">
        <v>117</v>
      </c>
      <c r="B25" s="10"/>
      <c r="C25" s="10"/>
      <c r="D25" s="10"/>
      <c r="E25" s="10"/>
      <c r="F25" s="10"/>
      <c r="G25" s="10"/>
      <c r="H25" s="10"/>
      <c r="I25" s="10"/>
      <c r="J25" s="10"/>
      <c r="K25" s="10"/>
      <c r="L25" s="10"/>
      <c r="M25" s="10"/>
      <c r="N25" s="10"/>
      <c r="O25" s="28" t="str">
        <f aca="false">IF(ABS(Register!F60-Register!L60-Register!M60-Register!N60)&lt;0.01,"OK","CHECK")</f>
        <v>OK</v>
      </c>
    </row>
    <row r="26" customFormat="false" ht="15" hidden="false" customHeight="false" outlineLevel="0" collapsed="false">
      <c r="A26" s="10" t="s">
        <v>118</v>
      </c>
      <c r="B26" s="10"/>
      <c r="C26" s="10"/>
      <c r="D26" s="10"/>
      <c r="E26" s="10"/>
      <c r="F26" s="10"/>
      <c r="G26" s="10"/>
      <c r="H26" s="10"/>
      <c r="I26" s="10"/>
      <c r="J26" s="10"/>
      <c r="K26" s="10"/>
      <c r="L26" s="10"/>
      <c r="M26" s="10"/>
      <c r="N26" s="10"/>
      <c r="O26" s="28" t="str">
        <f aca="false">IF(ABS(Schedule!P60-Register!M60)&lt;0.01,"OK","CHECK")</f>
        <v>OK</v>
      </c>
    </row>
    <row r="27" customFormat="false" ht="15" hidden="false" customHeight="false" outlineLevel="0" collapsed="false">
      <c r="A27" s="10" t="s">
        <v>119</v>
      </c>
      <c r="B27" s="10"/>
      <c r="C27" s="10"/>
      <c r="D27" s="10"/>
      <c r="E27" s="10"/>
      <c r="F27" s="10"/>
      <c r="G27" s="10"/>
      <c r="H27" s="10"/>
      <c r="I27" s="10"/>
      <c r="J27" s="10"/>
      <c r="K27" s="10"/>
      <c r="L27" s="10"/>
      <c r="M27" s="10"/>
      <c r="N27" s="10"/>
      <c r="O27" s="28" t="str">
        <f aca="false">IF(ABS(O9-(SUMIFS(Register!N9:N58,Register!E9:E58,"&lt;="&amp;Register!F5)-SUMIFS(Register!L9:L58,Register!E9:E58,"&gt;"&amp;Register!F5)-SUMIFS(Register!M9:M58,Register!E9:E58,"&gt;"&amp;Register!F5)))&lt;0.01,"OK","CHECK")</f>
        <v>OK</v>
      </c>
    </row>
    <row r="28" customFormat="false" ht="15" hidden="false" customHeight="false" outlineLevel="0" collapsed="false">
      <c r="A28" s="10" t="s">
        <v>120</v>
      </c>
      <c r="B28" s="10"/>
      <c r="C28" s="10"/>
      <c r="D28" s="10"/>
      <c r="E28" s="10"/>
      <c r="F28" s="10"/>
      <c r="G28" s="10"/>
      <c r="H28" s="10"/>
      <c r="I28" s="10"/>
      <c r="J28" s="10"/>
      <c r="K28" s="10"/>
      <c r="L28" s="10"/>
      <c r="M28" s="10"/>
      <c r="N28" s="10"/>
      <c r="O28" s="28" t="str">
        <f aca="false">IF(ABS(O22-O8)&lt;0.01,"OK","CHECK")</f>
        <v>OK</v>
      </c>
    </row>
    <row r="29" customFormat="false" ht="15" hidden="false" customHeight="false" outlineLevel="0" collapsed="false">
      <c r="A29" s="10" t="s">
        <v>121</v>
      </c>
      <c r="B29" s="10"/>
      <c r="C29" s="10"/>
      <c r="D29" s="10"/>
      <c r="E29" s="10"/>
      <c r="F29" s="10"/>
      <c r="G29" s="10"/>
      <c r="H29" s="10"/>
      <c r="I29" s="10"/>
      <c r="J29" s="10"/>
      <c r="K29" s="10"/>
      <c r="L29" s="10"/>
      <c r="M29" s="10"/>
      <c r="N29" s="10"/>
      <c r="O29" s="28" t="str">
        <f aca="false">IF(COUNTIFS(Register!O9:O58,"&lt;&gt;OK",Register!O9:O58,"?*")=0,"OK","CHECK")</f>
        <v>OK</v>
      </c>
    </row>
  </sheetData>
  <mergeCells count="5">
    <mergeCell ref="A25:N25"/>
    <mergeCell ref="A26:N26"/>
    <mergeCell ref="A27:N27"/>
    <mergeCell ref="A28:N28"/>
    <mergeCell ref="A29:N29"/>
  </mergeCells>
  <conditionalFormatting sqref="O25:O29">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2026-10-25T20:15:06Z</dcterms:created>
  <dc:creator>sachinnagpal.in</dc:creator>
  <dc:description/>
  <dc:language>en-US</dc:language>
  <cp:lastModifiedBy/>
  <dcterms:modified xsi:type="dcterms:W3CDTF">2026-10-25T20:15:06Z</dcterms:modified>
  <cp:revision>0</cp:revision>
  <dc:subject/>
  <dc:title>A-Prepaid-Amortisation-Schedule.xlsx</dc:title>
</cp:coreProperties>
</file>

<file path=docProps/custom.xml><?xml version="1.0" encoding="utf-8"?>
<Properties xmlns="http://schemas.openxmlformats.org/officeDocument/2006/custom-properties" xmlns:vt="http://schemas.openxmlformats.org/officeDocument/2006/docPropsVTypes"/>
</file>